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\OneDrive\Desktop\"/>
    </mc:Choice>
  </mc:AlternateContent>
  <xr:revisionPtr revIDLastSave="0" documentId="13_ncr:1_{488254F2-22F5-4789-8537-364901F896CD}" xr6:coauthVersionLast="47" xr6:coauthVersionMax="47" xr10:uidLastSave="{00000000-0000-0000-0000-000000000000}"/>
  <bookViews>
    <workbookView minimized="1" xWindow="1080" yWindow="1080" windowWidth="21600" windowHeight="11295" activeTab="2" xr2:uid="{6E141F93-54BC-4374-A8E2-A4A16A0711CC}"/>
  </bookViews>
  <sheets>
    <sheet name="blank" sheetId="1" r:id="rId1"/>
    <sheet name="DEV.ST" sheetId="3" r:id="rId2"/>
    <sheet name="cellsovermembrane" sheetId="2" r:id="rId3"/>
    <sheet name="Foglio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3" l="1"/>
  <c r="G21" i="3"/>
  <c r="E21" i="3"/>
  <c r="M17" i="3"/>
  <c r="M16" i="3"/>
  <c r="M15" i="3"/>
  <c r="H17" i="3"/>
  <c r="H16" i="3"/>
  <c r="H15" i="3"/>
  <c r="F17" i="3"/>
  <c r="F16" i="3"/>
  <c r="F15" i="3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41" i="2"/>
  <c r="K26" i="2"/>
  <c r="K27" i="2"/>
  <c r="K28" i="2"/>
  <c r="K29" i="2"/>
  <c r="K30" i="2"/>
  <c r="K31" i="2"/>
  <c r="K32" i="2"/>
  <c r="K33" i="2"/>
  <c r="K34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7" i="2"/>
  <c r="L8" i="2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P8" i="2"/>
  <c r="Q49" i="1"/>
  <c r="Q50" i="1"/>
  <c r="Q51" i="1"/>
  <c r="Q52" i="1"/>
  <c r="Q53" i="1"/>
  <c r="Q54" i="1"/>
  <c r="Q55" i="1"/>
  <c r="Q56" i="1"/>
  <c r="Q57" i="1"/>
  <c r="Q58" i="1"/>
  <c r="Q59" i="1"/>
  <c r="Q60" i="1"/>
  <c r="Q48" i="1"/>
  <c r="Q32" i="1"/>
  <c r="Q31" i="1"/>
  <c r="Q33" i="1"/>
  <c r="Q34" i="1"/>
  <c r="Q35" i="1"/>
  <c r="Q36" i="1"/>
  <c r="Q37" i="1"/>
  <c r="Q38" i="1"/>
  <c r="Q39" i="1"/>
  <c r="Q40" i="1"/>
  <c r="Q41" i="1"/>
  <c r="Q42" i="1"/>
  <c r="Q30" i="1"/>
  <c r="R13" i="1"/>
  <c r="Q13" i="1"/>
  <c r="Q14" i="1"/>
  <c r="Q15" i="1"/>
  <c r="Q16" i="1"/>
  <c r="Q17" i="1"/>
  <c r="Q18" i="1"/>
  <c r="Q19" i="1"/>
  <c r="Q20" i="1"/>
  <c r="Q21" i="1"/>
  <c r="Q22" i="1"/>
  <c r="Q23" i="1"/>
  <c r="Q24" i="1"/>
  <c r="Q12" i="1"/>
  <c r="V48" i="1" l="1"/>
  <c r="V49" i="1"/>
  <c r="V50" i="1"/>
  <c r="V51" i="1"/>
  <c r="V52" i="1"/>
  <c r="V53" i="1"/>
  <c r="V54" i="1"/>
  <c r="V55" i="1"/>
  <c r="V56" i="1"/>
  <c r="V57" i="1"/>
  <c r="V58" i="1"/>
  <c r="V59" i="1"/>
  <c r="V60" i="1"/>
  <c r="V31" i="1"/>
  <c r="V32" i="1"/>
  <c r="V33" i="1"/>
  <c r="V34" i="1"/>
  <c r="V35" i="1"/>
  <c r="V36" i="1"/>
  <c r="V37" i="1"/>
  <c r="V38" i="1"/>
  <c r="V39" i="1"/>
  <c r="V40" i="1"/>
  <c r="V41" i="1"/>
  <c r="V42" i="1"/>
  <c r="V30" i="1"/>
  <c r="U30" i="1"/>
  <c r="V15" i="1"/>
  <c r="V13" i="1"/>
  <c r="V14" i="1"/>
  <c r="V16" i="1"/>
  <c r="V17" i="1"/>
  <c r="V18" i="1"/>
  <c r="V19" i="1"/>
  <c r="V20" i="1"/>
  <c r="V21" i="1"/>
  <c r="V22" i="1"/>
  <c r="V23" i="1"/>
  <c r="V24" i="1"/>
  <c r="V12" i="1"/>
  <c r="U48" i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U60" i="1" s="1"/>
  <c r="U31" i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12" i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AE49" i="1"/>
  <c r="AE50" i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31" i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13" i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R48" i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30" i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P7" i="1"/>
  <c r="R12" i="1"/>
  <c r="R14" i="1" l="1"/>
  <c r="R15" i="1" s="1"/>
  <c r="R16" i="1" s="1"/>
  <c r="R17" i="1" s="1"/>
  <c r="R18" i="1" s="1"/>
  <c r="R19" i="1" s="1"/>
  <c r="R20" i="1" s="1"/>
  <c r="R21" i="1" s="1"/>
  <c r="R22" i="1" s="1"/>
  <c r="R23" i="1" s="1"/>
  <c r="R24" i="1" s="1"/>
</calcChain>
</file>

<file path=xl/sharedStrings.xml><?xml version="1.0" encoding="utf-8"?>
<sst xmlns="http://schemas.openxmlformats.org/spreadsheetml/2006/main" count="71" uniqueCount="29">
  <si>
    <t>Area</t>
  </si>
  <si>
    <t>Mean</t>
  </si>
  <si>
    <t>Min</t>
  </si>
  <si>
    <t>Max</t>
  </si>
  <si>
    <t>WELL1</t>
  </si>
  <si>
    <t>WELL2</t>
  </si>
  <si>
    <t>WELL3</t>
  </si>
  <si>
    <t>Tempo prova 9 min 34 s</t>
  </si>
  <si>
    <t>Δt</t>
  </si>
  <si>
    <t>34 s = 0,57 min</t>
  </si>
  <si>
    <t>Ratio</t>
  </si>
  <si>
    <r>
      <t xml:space="preserve">Flow rate = 5 </t>
    </r>
    <r>
      <rPr>
        <b/>
        <sz val="14"/>
        <color theme="1"/>
        <rFont val="Calibri"/>
        <family val="2"/>
      </rPr>
      <t>μL</t>
    </r>
  </si>
  <si>
    <t xml:space="preserve">WELL 1 </t>
  </si>
  <si>
    <t>OTTURATO</t>
  </si>
  <si>
    <t>WELL 2</t>
  </si>
  <si>
    <t>WELL 3</t>
  </si>
  <si>
    <t>tempo:</t>
  </si>
  <si>
    <t>24 min 16 s</t>
  </si>
  <si>
    <t>16 s =</t>
  </si>
  <si>
    <t>min</t>
  </si>
  <si>
    <t>[min]</t>
  </si>
  <si>
    <t>I</t>
  </si>
  <si>
    <t>[s]</t>
  </si>
  <si>
    <t>DEVIAZIONE STANDARD PERMEABILITA'</t>
  </si>
  <si>
    <t>SENZA CELLULE</t>
  </si>
  <si>
    <t>PROVA 1</t>
  </si>
  <si>
    <t>PROVA 2</t>
  </si>
  <si>
    <t>WELL 1</t>
  </si>
  <si>
    <t>CON CELLULE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</si>
</sst>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4" fontId="0" fillId="0" borderId="0" xfId="0" applyNumberFormat="1"/>
    <xf numFmtId="164" fontId="0" fillId="0" borderId="0" xfId="0" applyNumberFormat="1"/>
    <xf numFmtId="3" fontId="2" fillId="0" borderId="0" xfId="0" applyNumberFormat="1" applyFont="1"/>
    <xf numFmtId="4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2" borderId="0" xfId="0" applyFont="1" applyFill="1"/>
    <xf numFmtId="0" fontId="0" fillId="2" borderId="0" xfId="0" applyFill="1"/>
    <xf numFmtId="0" fontId="0" fillId="3" borderId="0" xfId="0" applyFill="1"/>
    <xf numFmtId="0" fontId="7" fillId="4" borderId="0" xfId="0" applyFont="1" applyFill="1"/>
    <xf numFmtId="0" fontId="7" fillId="0" borderId="0" xfId="0" applyFont="1"/>
    <xf numFmtId="0" fontId="9" fillId="5" borderId="0" xfId="0" applyFont="1" applyFill="1"/>
    <xf numFmtId="0" fontId="0" fillId="6" borderId="0" xfId="0" applyFill="1"/>
    <xf numFmtId="164" fontId="0" fillId="6" borderId="0" xfId="0" applyNumberFormat="1" applyFill="1"/>
    <xf numFmtId="3" fontId="0" fillId="6" borderId="0" xfId="0" applyNumberFormat="1" applyFill="1"/>
    <xf numFmtId="0" fontId="4" fillId="0" borderId="0" xfId="0" applyFont="1"/>
    <xf numFmtId="0" fontId="0" fillId="7" borderId="0" xfId="0" applyFill="1"/>
    <xf numFmtId="164" fontId="0" fillId="7" borderId="0" xfId="0" applyNumberFormat="1" applyFill="1"/>
    <xf numFmtId="3" fontId="0" fillId="7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xVal>
            <c:numRef>
              <c:f>blank!$R$12:$R$24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blank!$S$12:$S$24</c:f>
              <c:numCache>
                <c:formatCode>#,##0.000</c:formatCode>
                <c:ptCount val="13"/>
                <c:pt idx="0">
                  <c:v>1.9790000000000001</c:v>
                </c:pt>
                <c:pt idx="1">
                  <c:v>1.645</c:v>
                </c:pt>
                <c:pt idx="2" formatCode="#,##0.00">
                  <c:v>10.45</c:v>
                </c:pt>
                <c:pt idx="3">
                  <c:v>45.636000000000003</c:v>
                </c:pt>
                <c:pt idx="4">
                  <c:v>80.055000000000007</c:v>
                </c:pt>
                <c:pt idx="5">
                  <c:v>102.271</c:v>
                </c:pt>
                <c:pt idx="6">
                  <c:v>102.94799999999999</c:v>
                </c:pt>
                <c:pt idx="7">
                  <c:v>102.831</c:v>
                </c:pt>
                <c:pt idx="8">
                  <c:v>102.995</c:v>
                </c:pt>
                <c:pt idx="9" formatCode="#,##0">
                  <c:v>103</c:v>
                </c:pt>
                <c:pt idx="10" formatCode="#,##0">
                  <c:v>103</c:v>
                </c:pt>
                <c:pt idx="11" formatCode="#,##0">
                  <c:v>103</c:v>
                </c:pt>
                <c:pt idx="12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A5-42C5-9013-94AAD6CE7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7420816"/>
        <c:axId val="1844441952"/>
      </c:scatterChart>
      <c:valAx>
        <c:axId val="1817420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44441952"/>
        <c:crosses val="autoZero"/>
        <c:crossBetween val="midCat"/>
      </c:valAx>
      <c:valAx>
        <c:axId val="184444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742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blank!$R$30:$R$42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blank!$S$30:$S$42</c:f>
              <c:numCache>
                <c:formatCode>#,##0.000</c:formatCode>
                <c:ptCount val="13"/>
                <c:pt idx="0">
                  <c:v>1.5660000000000001</c:v>
                </c:pt>
                <c:pt idx="1">
                  <c:v>1.296</c:v>
                </c:pt>
                <c:pt idx="2">
                  <c:v>1.482</c:v>
                </c:pt>
                <c:pt idx="3">
                  <c:v>9.6379999999999999</c:v>
                </c:pt>
                <c:pt idx="4" formatCode="General">
                  <c:v>13.15</c:v>
                </c:pt>
                <c:pt idx="5" formatCode="General">
                  <c:v>22.042000000000002</c:v>
                </c:pt>
                <c:pt idx="6" formatCode="General">
                  <c:v>27.896000000000001</c:v>
                </c:pt>
                <c:pt idx="7">
                  <c:v>37.578000000000003</c:v>
                </c:pt>
                <c:pt idx="8">
                  <c:v>64.697000000000003</c:v>
                </c:pt>
                <c:pt idx="9">
                  <c:v>73.734999999999999</c:v>
                </c:pt>
                <c:pt idx="10">
                  <c:v>86.799000000000007</c:v>
                </c:pt>
                <c:pt idx="11" formatCode="#,##0.00">
                  <c:v>89.95</c:v>
                </c:pt>
                <c:pt idx="12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57-41DD-83ED-3A8FFEEAB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6940192"/>
        <c:axId val="1821532288"/>
      </c:scatterChart>
      <c:valAx>
        <c:axId val="185694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1532288"/>
        <c:crosses val="autoZero"/>
        <c:crossBetween val="midCat"/>
      </c:valAx>
      <c:valAx>
        <c:axId val="182153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694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blank!$R$48:$R$60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blank!$S$48:$S$60</c:f>
              <c:numCache>
                <c:formatCode>#,##0.00</c:formatCode>
                <c:ptCount val="13"/>
                <c:pt idx="0" formatCode="#,##0.000">
                  <c:v>1.345</c:v>
                </c:pt>
                <c:pt idx="1">
                  <c:v>1.53</c:v>
                </c:pt>
                <c:pt idx="2" formatCode="#,##0.000">
                  <c:v>1.3859999999999999</c:v>
                </c:pt>
                <c:pt idx="3" formatCode="#,##0.000">
                  <c:v>1.6140000000000001</c:v>
                </c:pt>
                <c:pt idx="4" formatCode="#,##0.000">
                  <c:v>1.738</c:v>
                </c:pt>
                <c:pt idx="5" formatCode="#,##0.000">
                  <c:v>2.1150000000000002</c:v>
                </c:pt>
                <c:pt idx="6" formatCode="#,##0.000">
                  <c:v>4.8730000000000002</c:v>
                </c:pt>
                <c:pt idx="7" formatCode="#,##0.000">
                  <c:v>22.146999999999998</c:v>
                </c:pt>
                <c:pt idx="8" formatCode="#,##0.000">
                  <c:v>68.616</c:v>
                </c:pt>
                <c:pt idx="9" formatCode="#,##0.000">
                  <c:v>83.606999999999999</c:v>
                </c:pt>
                <c:pt idx="10">
                  <c:v>100.25</c:v>
                </c:pt>
                <c:pt idx="11" formatCode="#,##0.000">
                  <c:v>102.05200000000001</c:v>
                </c:pt>
                <c:pt idx="12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F0-4876-8C0F-781431A31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938576"/>
        <c:axId val="1821499552"/>
      </c:scatterChart>
      <c:valAx>
        <c:axId val="178793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1499552"/>
        <c:crosses val="autoZero"/>
        <c:crossBetween val="midCat"/>
      </c:valAx>
      <c:valAx>
        <c:axId val="182149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8793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blank!$AE$13:$AE$24</c:f>
              <c:numCache>
                <c:formatCode>General</c:formatCode>
                <c:ptCount val="12"/>
                <c:pt idx="0">
                  <c:v>0.75</c:v>
                </c:pt>
                <c:pt idx="1">
                  <c:v>1.5</c:v>
                </c:pt>
                <c:pt idx="2">
                  <c:v>2.25</c:v>
                </c:pt>
                <c:pt idx="3">
                  <c:v>3</c:v>
                </c:pt>
                <c:pt idx="4">
                  <c:v>3.75</c:v>
                </c:pt>
                <c:pt idx="5">
                  <c:v>4.5</c:v>
                </c:pt>
                <c:pt idx="6">
                  <c:v>5.25</c:v>
                </c:pt>
                <c:pt idx="7">
                  <c:v>6</c:v>
                </c:pt>
                <c:pt idx="8">
                  <c:v>6.75</c:v>
                </c:pt>
                <c:pt idx="9">
                  <c:v>7.5</c:v>
                </c:pt>
                <c:pt idx="10">
                  <c:v>8.25</c:v>
                </c:pt>
                <c:pt idx="11">
                  <c:v>9</c:v>
                </c:pt>
              </c:numCache>
            </c:numRef>
          </c:xVal>
          <c:yVal>
            <c:numRef>
              <c:f>blank!$AF$13:$AF$24</c:f>
              <c:numCache>
                <c:formatCode>#,##0.00</c:formatCode>
                <c:ptCount val="12"/>
                <c:pt idx="0" formatCode="#,##0.000">
                  <c:v>1.645</c:v>
                </c:pt>
                <c:pt idx="1">
                  <c:v>10.45</c:v>
                </c:pt>
                <c:pt idx="2" formatCode="#,##0.000">
                  <c:v>45.636000000000003</c:v>
                </c:pt>
                <c:pt idx="3" formatCode="#,##0.000">
                  <c:v>80.055000000000007</c:v>
                </c:pt>
                <c:pt idx="4" formatCode="#,##0.000">
                  <c:v>102.271</c:v>
                </c:pt>
                <c:pt idx="5" formatCode="#,##0.000">
                  <c:v>102.94799999999999</c:v>
                </c:pt>
                <c:pt idx="6" formatCode="#,##0.000">
                  <c:v>102.831</c:v>
                </c:pt>
                <c:pt idx="7" formatCode="#,##0.000">
                  <c:v>102.995</c:v>
                </c:pt>
                <c:pt idx="8" formatCode="#,##0">
                  <c:v>103</c:v>
                </c:pt>
                <c:pt idx="9" formatCode="#,##0">
                  <c:v>103</c:v>
                </c:pt>
                <c:pt idx="10" formatCode="#,##0">
                  <c:v>103</c:v>
                </c:pt>
                <c:pt idx="11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A0-4A44-A2A3-ABC9638EC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3380832"/>
        <c:axId val="1909399872"/>
      </c:scatterChart>
      <c:valAx>
        <c:axId val="186338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09399872"/>
        <c:crosses val="autoZero"/>
        <c:crossBetween val="midCat"/>
      </c:valAx>
      <c:valAx>
        <c:axId val="19093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6338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blank!$AE$31:$AE$42</c:f>
              <c:numCache>
                <c:formatCode>General</c:formatCode>
                <c:ptCount val="12"/>
                <c:pt idx="0">
                  <c:v>0.75</c:v>
                </c:pt>
                <c:pt idx="1">
                  <c:v>1.5</c:v>
                </c:pt>
                <c:pt idx="2">
                  <c:v>2.25</c:v>
                </c:pt>
                <c:pt idx="3">
                  <c:v>3</c:v>
                </c:pt>
                <c:pt idx="4">
                  <c:v>3.75</c:v>
                </c:pt>
                <c:pt idx="5">
                  <c:v>4.5</c:v>
                </c:pt>
                <c:pt idx="6">
                  <c:v>5.25</c:v>
                </c:pt>
                <c:pt idx="7">
                  <c:v>6</c:v>
                </c:pt>
                <c:pt idx="8">
                  <c:v>6.75</c:v>
                </c:pt>
                <c:pt idx="9">
                  <c:v>7.5</c:v>
                </c:pt>
                <c:pt idx="10">
                  <c:v>8.25</c:v>
                </c:pt>
                <c:pt idx="11">
                  <c:v>9</c:v>
                </c:pt>
              </c:numCache>
            </c:numRef>
          </c:xVal>
          <c:yVal>
            <c:numRef>
              <c:f>blank!$AF$31:$AF$42</c:f>
              <c:numCache>
                <c:formatCode>#,##0.000</c:formatCode>
                <c:ptCount val="12"/>
                <c:pt idx="0">
                  <c:v>1.296</c:v>
                </c:pt>
                <c:pt idx="1">
                  <c:v>1.482</c:v>
                </c:pt>
                <c:pt idx="2">
                  <c:v>9.6379999999999999</c:v>
                </c:pt>
                <c:pt idx="3" formatCode="General">
                  <c:v>13.15</c:v>
                </c:pt>
                <c:pt idx="4" formatCode="General">
                  <c:v>22.042000000000002</c:v>
                </c:pt>
                <c:pt idx="5" formatCode="General">
                  <c:v>27.896000000000001</c:v>
                </c:pt>
                <c:pt idx="6">
                  <c:v>37.578000000000003</c:v>
                </c:pt>
                <c:pt idx="7">
                  <c:v>64.697000000000003</c:v>
                </c:pt>
                <c:pt idx="8">
                  <c:v>73.734999999999999</c:v>
                </c:pt>
                <c:pt idx="9">
                  <c:v>86.799000000000007</c:v>
                </c:pt>
                <c:pt idx="10" formatCode="#,##0.00">
                  <c:v>89.95</c:v>
                </c:pt>
                <c:pt idx="11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C6-4661-B4A8-1F45927E3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247168"/>
        <c:axId val="1922238992"/>
      </c:scatterChart>
      <c:valAx>
        <c:axId val="203024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2238992"/>
        <c:crosses val="autoZero"/>
        <c:crossBetween val="midCat"/>
      </c:valAx>
      <c:valAx>
        <c:axId val="192223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3024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blank!$AE$54:$AE$60</c:f>
              <c:numCache>
                <c:formatCode>General</c:formatCode>
                <c:ptCount val="7"/>
                <c:pt idx="0">
                  <c:v>4.5</c:v>
                </c:pt>
                <c:pt idx="1">
                  <c:v>5.25</c:v>
                </c:pt>
                <c:pt idx="2">
                  <c:v>6</c:v>
                </c:pt>
                <c:pt idx="3">
                  <c:v>6.75</c:v>
                </c:pt>
                <c:pt idx="4">
                  <c:v>7.5</c:v>
                </c:pt>
                <c:pt idx="5">
                  <c:v>8.25</c:v>
                </c:pt>
                <c:pt idx="6">
                  <c:v>9</c:v>
                </c:pt>
              </c:numCache>
            </c:numRef>
          </c:xVal>
          <c:yVal>
            <c:numRef>
              <c:f>blank!$AF$54:$AF$60</c:f>
              <c:numCache>
                <c:formatCode>#,##0.000</c:formatCode>
                <c:ptCount val="7"/>
                <c:pt idx="0">
                  <c:v>4.8730000000000002</c:v>
                </c:pt>
                <c:pt idx="1">
                  <c:v>22.146999999999998</c:v>
                </c:pt>
                <c:pt idx="2">
                  <c:v>68.616</c:v>
                </c:pt>
                <c:pt idx="3">
                  <c:v>83.606999999999999</c:v>
                </c:pt>
                <c:pt idx="4" formatCode="#,##0.00">
                  <c:v>100.25</c:v>
                </c:pt>
                <c:pt idx="5">
                  <c:v>102.05200000000001</c:v>
                </c:pt>
                <c:pt idx="6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F1-4BCA-B140-8D0D96B6A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212416"/>
        <c:axId val="1922239984"/>
      </c:scatterChart>
      <c:valAx>
        <c:axId val="191321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22239984"/>
        <c:crosses val="autoZero"/>
        <c:crossBetween val="midCat"/>
      </c:valAx>
      <c:valAx>
        <c:axId val="192223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321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well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cellsovermembrane!$L$41:$L$68</c:f>
              <c:numCache>
                <c:formatCode>General</c:formatCode>
                <c:ptCount val="28"/>
                <c:pt idx="0">
                  <c:v>0.87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9.5699999999999985</c:v>
                </c:pt>
                <c:pt idx="11">
                  <c:v>10.439999999999998</c:v>
                </c:pt>
                <c:pt idx="12">
                  <c:v>11.309999999999997</c:v>
                </c:pt>
                <c:pt idx="13">
                  <c:v>12.179999999999996</c:v>
                </c:pt>
                <c:pt idx="14">
                  <c:v>13.049999999999995</c:v>
                </c:pt>
                <c:pt idx="15">
                  <c:v>13.919999999999995</c:v>
                </c:pt>
                <c:pt idx="16">
                  <c:v>14.789999999999994</c:v>
                </c:pt>
                <c:pt idx="17">
                  <c:v>15.659999999999993</c:v>
                </c:pt>
                <c:pt idx="18">
                  <c:v>16.529999999999994</c:v>
                </c:pt>
                <c:pt idx="19">
                  <c:v>17.399999999999995</c:v>
                </c:pt>
                <c:pt idx="20">
                  <c:v>18.269999999999996</c:v>
                </c:pt>
                <c:pt idx="21">
                  <c:v>19.139999999999997</c:v>
                </c:pt>
                <c:pt idx="22">
                  <c:v>20.009999999999998</c:v>
                </c:pt>
                <c:pt idx="23">
                  <c:v>20.88</c:v>
                </c:pt>
                <c:pt idx="24">
                  <c:v>21.75</c:v>
                </c:pt>
                <c:pt idx="25">
                  <c:v>22.62</c:v>
                </c:pt>
                <c:pt idx="26">
                  <c:v>23.490000000000002</c:v>
                </c:pt>
                <c:pt idx="27">
                  <c:v>24.360000000000003</c:v>
                </c:pt>
              </c:numCache>
            </c:numRef>
          </c:xVal>
          <c:yVal>
            <c:numRef>
              <c:f>cellsovermembrane!$M$41:$M$68</c:f>
              <c:numCache>
                <c:formatCode>#,##0.000</c:formatCode>
                <c:ptCount val="28"/>
                <c:pt idx="0">
                  <c:v>2.4249999999999998</c:v>
                </c:pt>
                <c:pt idx="1">
                  <c:v>2.2269999999999999</c:v>
                </c:pt>
                <c:pt idx="2">
                  <c:v>2.1819999999999999</c:v>
                </c:pt>
                <c:pt idx="3">
                  <c:v>2.169</c:v>
                </c:pt>
                <c:pt idx="4">
                  <c:v>2.194</c:v>
                </c:pt>
                <c:pt idx="5">
                  <c:v>2.125</c:v>
                </c:pt>
                <c:pt idx="6">
                  <c:v>2.1789999999999998</c:v>
                </c:pt>
                <c:pt idx="7">
                  <c:v>2.2210000000000001</c:v>
                </c:pt>
                <c:pt idx="8">
                  <c:v>2.5710000000000002</c:v>
                </c:pt>
                <c:pt idx="9">
                  <c:v>5.173</c:v>
                </c:pt>
                <c:pt idx="10">
                  <c:v>6.9770000000000003</c:v>
                </c:pt>
                <c:pt idx="11">
                  <c:v>43.093000000000004</c:v>
                </c:pt>
                <c:pt idx="12">
                  <c:v>43.206000000000003</c:v>
                </c:pt>
                <c:pt idx="13">
                  <c:v>47.762</c:v>
                </c:pt>
                <c:pt idx="14" formatCode="#,##0.00">
                  <c:v>54.66</c:v>
                </c:pt>
                <c:pt idx="15">
                  <c:v>60.161000000000001</c:v>
                </c:pt>
                <c:pt idx="16">
                  <c:v>76.260999999999996</c:v>
                </c:pt>
                <c:pt idx="17">
                  <c:v>86.617999999999995</c:v>
                </c:pt>
                <c:pt idx="18">
                  <c:v>90.936999999999998</c:v>
                </c:pt>
                <c:pt idx="19" formatCode="#,##0.00">
                  <c:v>97.17</c:v>
                </c:pt>
                <c:pt idx="20">
                  <c:v>102.639</c:v>
                </c:pt>
                <c:pt idx="21" formatCode="#,##0">
                  <c:v>103</c:v>
                </c:pt>
                <c:pt idx="22" formatCode="#,##0">
                  <c:v>103</c:v>
                </c:pt>
                <c:pt idx="23" formatCode="#,##0">
                  <c:v>103</c:v>
                </c:pt>
                <c:pt idx="24" formatCode="#,##0">
                  <c:v>103</c:v>
                </c:pt>
                <c:pt idx="25" formatCode="#,##0">
                  <c:v>103</c:v>
                </c:pt>
                <c:pt idx="26" formatCode="#,##0">
                  <c:v>103</c:v>
                </c:pt>
                <c:pt idx="27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BC-4D89-A9E0-1CA86B11F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699472"/>
        <c:axId val="1211274832"/>
      </c:scatterChart>
      <c:valAx>
        <c:axId val="1185699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1274832"/>
        <c:crosses val="autoZero"/>
        <c:crossBetween val="midCat"/>
      </c:valAx>
      <c:valAx>
        <c:axId val="121127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5699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cellsovermembrane!$L$7:$L$34</c:f>
              <c:numCache>
                <c:formatCode>General</c:formatCode>
                <c:ptCount val="28"/>
                <c:pt idx="0">
                  <c:v>0.87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9.5699999999999985</c:v>
                </c:pt>
                <c:pt idx="11">
                  <c:v>10.439999999999998</c:v>
                </c:pt>
                <c:pt idx="12">
                  <c:v>11.309999999999997</c:v>
                </c:pt>
                <c:pt idx="13">
                  <c:v>12.179999999999996</c:v>
                </c:pt>
                <c:pt idx="14">
                  <c:v>13.049999999999995</c:v>
                </c:pt>
                <c:pt idx="15">
                  <c:v>13.919999999999995</c:v>
                </c:pt>
                <c:pt idx="16">
                  <c:v>14.789999999999994</c:v>
                </c:pt>
                <c:pt idx="17">
                  <c:v>15.659999999999993</c:v>
                </c:pt>
                <c:pt idx="18">
                  <c:v>16.529999999999994</c:v>
                </c:pt>
                <c:pt idx="19">
                  <c:v>17.399999999999995</c:v>
                </c:pt>
                <c:pt idx="20">
                  <c:v>18.269999999999996</c:v>
                </c:pt>
                <c:pt idx="21">
                  <c:v>19.139999999999997</c:v>
                </c:pt>
                <c:pt idx="22">
                  <c:v>20.009999999999998</c:v>
                </c:pt>
                <c:pt idx="23">
                  <c:v>20.88</c:v>
                </c:pt>
                <c:pt idx="24">
                  <c:v>21.75</c:v>
                </c:pt>
                <c:pt idx="25">
                  <c:v>22.62</c:v>
                </c:pt>
                <c:pt idx="26">
                  <c:v>23.490000000000002</c:v>
                </c:pt>
                <c:pt idx="27">
                  <c:v>24.360000000000003</c:v>
                </c:pt>
              </c:numCache>
            </c:numRef>
          </c:xVal>
          <c:yVal>
            <c:numRef>
              <c:f>cellsovermembrane!$M$7:$M$34</c:f>
              <c:numCache>
                <c:formatCode>#,##0.000</c:formatCode>
                <c:ptCount val="28"/>
                <c:pt idx="0">
                  <c:v>1.9770000000000001</c:v>
                </c:pt>
                <c:pt idx="1">
                  <c:v>1.9430000000000001</c:v>
                </c:pt>
                <c:pt idx="2">
                  <c:v>2.0310000000000001</c:v>
                </c:pt>
                <c:pt idx="3">
                  <c:v>1.966</c:v>
                </c:pt>
                <c:pt idx="4">
                  <c:v>2.0310000000000001</c:v>
                </c:pt>
                <c:pt idx="5">
                  <c:v>2.069</c:v>
                </c:pt>
                <c:pt idx="6">
                  <c:v>2.048</c:v>
                </c:pt>
                <c:pt idx="7">
                  <c:v>3.1240000000000001</c:v>
                </c:pt>
                <c:pt idx="8">
                  <c:v>2.7930000000000001</c:v>
                </c:pt>
                <c:pt idx="9">
                  <c:v>4.83</c:v>
                </c:pt>
                <c:pt idx="10">
                  <c:v>7.3639999999999999</c:v>
                </c:pt>
                <c:pt idx="11">
                  <c:v>9.1150000000000002</c:v>
                </c:pt>
                <c:pt idx="12">
                  <c:v>9.2270000000000003</c:v>
                </c:pt>
                <c:pt idx="13">
                  <c:v>10.805</c:v>
                </c:pt>
                <c:pt idx="14">
                  <c:v>12.815</c:v>
                </c:pt>
                <c:pt idx="15">
                  <c:v>26.783999999999999</c:v>
                </c:pt>
                <c:pt idx="16">
                  <c:v>26.466999999999999</c:v>
                </c:pt>
                <c:pt idx="17">
                  <c:v>32.975999999999999</c:v>
                </c:pt>
                <c:pt idx="18">
                  <c:v>35.090000000000003</c:v>
                </c:pt>
                <c:pt idx="19">
                  <c:v>38.179000000000002</c:v>
                </c:pt>
                <c:pt idx="20">
                  <c:v>41.853999999999999</c:v>
                </c:pt>
                <c:pt idx="21">
                  <c:v>47.41</c:v>
                </c:pt>
                <c:pt idx="22">
                  <c:v>50.859000000000002</c:v>
                </c:pt>
                <c:pt idx="23">
                  <c:v>54.204999999999998</c:v>
                </c:pt>
                <c:pt idx="24">
                  <c:v>50.308</c:v>
                </c:pt>
                <c:pt idx="25">
                  <c:v>53.869</c:v>
                </c:pt>
                <c:pt idx="26">
                  <c:v>60.072000000000003</c:v>
                </c:pt>
                <c:pt idx="27">
                  <c:v>61.31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A9-43A1-9F15-C9308E1DF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678960"/>
        <c:axId val="1828746176"/>
      </c:scatterChart>
      <c:valAx>
        <c:axId val="120967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8746176"/>
        <c:crosses val="autoZero"/>
        <c:crossBetween val="midCat"/>
      </c:valAx>
      <c:valAx>
        <c:axId val="182874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67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cellsovermembrane!$L$73:$L$100</c:f>
              <c:numCache>
                <c:formatCode>General</c:formatCode>
                <c:ptCount val="28"/>
                <c:pt idx="0">
                  <c:v>0.87</c:v>
                </c:pt>
                <c:pt idx="1">
                  <c:v>1.74</c:v>
                </c:pt>
                <c:pt idx="2">
                  <c:v>2.61</c:v>
                </c:pt>
                <c:pt idx="3">
                  <c:v>3.48</c:v>
                </c:pt>
                <c:pt idx="4">
                  <c:v>4.3499999999999996</c:v>
                </c:pt>
                <c:pt idx="5">
                  <c:v>5.22</c:v>
                </c:pt>
                <c:pt idx="6">
                  <c:v>6.09</c:v>
                </c:pt>
                <c:pt idx="7">
                  <c:v>6.96</c:v>
                </c:pt>
                <c:pt idx="8">
                  <c:v>7.83</c:v>
                </c:pt>
                <c:pt idx="9">
                  <c:v>8.6999999999999993</c:v>
                </c:pt>
                <c:pt idx="10">
                  <c:v>9.5699999999999985</c:v>
                </c:pt>
                <c:pt idx="11">
                  <c:v>10.439999999999998</c:v>
                </c:pt>
                <c:pt idx="12">
                  <c:v>11.309999999999997</c:v>
                </c:pt>
                <c:pt idx="13">
                  <c:v>12.179999999999996</c:v>
                </c:pt>
                <c:pt idx="14">
                  <c:v>13.049999999999995</c:v>
                </c:pt>
                <c:pt idx="15">
                  <c:v>13.919999999999995</c:v>
                </c:pt>
                <c:pt idx="16">
                  <c:v>14.789999999999994</c:v>
                </c:pt>
                <c:pt idx="17">
                  <c:v>15.659999999999993</c:v>
                </c:pt>
                <c:pt idx="18">
                  <c:v>16.529999999999994</c:v>
                </c:pt>
                <c:pt idx="19">
                  <c:v>17.399999999999995</c:v>
                </c:pt>
                <c:pt idx="20">
                  <c:v>18.269999999999996</c:v>
                </c:pt>
                <c:pt idx="21">
                  <c:v>19.139999999999997</c:v>
                </c:pt>
                <c:pt idx="22">
                  <c:v>20.009999999999998</c:v>
                </c:pt>
                <c:pt idx="23">
                  <c:v>20.88</c:v>
                </c:pt>
                <c:pt idx="24">
                  <c:v>21.75</c:v>
                </c:pt>
                <c:pt idx="25">
                  <c:v>22.62</c:v>
                </c:pt>
                <c:pt idx="26">
                  <c:v>23.490000000000002</c:v>
                </c:pt>
                <c:pt idx="27">
                  <c:v>24.360000000000003</c:v>
                </c:pt>
              </c:numCache>
            </c:numRef>
          </c:xVal>
          <c:yVal>
            <c:numRef>
              <c:f>cellsovermembrane!$M$73:$M$100</c:f>
              <c:numCache>
                <c:formatCode>General</c:formatCode>
                <c:ptCount val="28"/>
                <c:pt idx="0">
                  <c:v>2.3490000000000002</c:v>
                </c:pt>
                <c:pt idx="1">
                  <c:v>2.298</c:v>
                </c:pt>
                <c:pt idx="2">
                  <c:v>2.3330000000000002</c:v>
                </c:pt>
                <c:pt idx="3">
                  <c:v>2.3570000000000002</c:v>
                </c:pt>
                <c:pt idx="4">
                  <c:v>2.1859999999999999</c:v>
                </c:pt>
                <c:pt idx="5">
                  <c:v>2.1429999999999998</c:v>
                </c:pt>
                <c:pt idx="6">
                  <c:v>2.1440000000000001</c:v>
                </c:pt>
                <c:pt idx="7">
                  <c:v>2.5529999999999999</c:v>
                </c:pt>
                <c:pt idx="8">
                  <c:v>3.2290000000000001</c:v>
                </c:pt>
                <c:pt idx="9">
                  <c:v>4.1100000000000003</c:v>
                </c:pt>
                <c:pt idx="10">
                  <c:v>5.97</c:v>
                </c:pt>
                <c:pt idx="11">
                  <c:v>8.9540000000000006</c:v>
                </c:pt>
                <c:pt idx="12">
                  <c:v>13.225</c:v>
                </c:pt>
                <c:pt idx="13">
                  <c:v>18.199000000000002</c:v>
                </c:pt>
                <c:pt idx="14">
                  <c:v>23.695</c:v>
                </c:pt>
                <c:pt idx="15">
                  <c:v>32.588999999999999</c:v>
                </c:pt>
                <c:pt idx="16">
                  <c:v>41.786000000000001</c:v>
                </c:pt>
                <c:pt idx="17">
                  <c:v>47.984000000000002</c:v>
                </c:pt>
                <c:pt idx="18">
                  <c:v>52.348999999999997</c:v>
                </c:pt>
                <c:pt idx="19">
                  <c:v>56.335000000000001</c:v>
                </c:pt>
                <c:pt idx="20">
                  <c:v>61.935000000000002</c:v>
                </c:pt>
                <c:pt idx="21">
                  <c:v>68.241</c:v>
                </c:pt>
                <c:pt idx="22">
                  <c:v>70.903000000000006</c:v>
                </c:pt>
                <c:pt idx="23">
                  <c:v>75.89</c:v>
                </c:pt>
                <c:pt idx="24">
                  <c:v>75.233999999999995</c:v>
                </c:pt>
                <c:pt idx="25">
                  <c:v>78.980999999999995</c:v>
                </c:pt>
                <c:pt idx="26">
                  <c:v>80.539000000000001</c:v>
                </c:pt>
                <c:pt idx="27">
                  <c:v>83.536000000000001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2B-4550-98E5-88C53F887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1272112"/>
        <c:axId val="1832042240"/>
      </c:scatterChart>
      <c:valAx>
        <c:axId val="121127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2042240"/>
        <c:crosses val="autoZero"/>
        <c:crossBetween val="midCat"/>
      </c:valAx>
      <c:valAx>
        <c:axId val="183204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64529381743948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127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295275</xdr:colOff>
      <xdr:row>9</xdr:row>
      <xdr:rowOff>290512</xdr:rowOff>
    </xdr:from>
    <xdr:to>
      <xdr:col>29</xdr:col>
      <xdr:colOff>600075</xdr:colOff>
      <xdr:row>24</xdr:row>
      <xdr:rowOff>71437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DEA3EEE-AAAB-ED01-82B7-A3A750A8E7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457200</xdr:colOff>
      <xdr:row>29</xdr:row>
      <xdr:rowOff>176212</xdr:rowOff>
    </xdr:from>
    <xdr:to>
      <xdr:col>30</xdr:col>
      <xdr:colOff>152400</xdr:colOff>
      <xdr:row>44</xdr:row>
      <xdr:rowOff>61912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4D73BC9-30BE-850B-55B9-050FB600F1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323850</xdr:colOff>
      <xdr:row>47</xdr:row>
      <xdr:rowOff>4762</xdr:rowOff>
    </xdr:from>
    <xdr:to>
      <xdr:col>30</xdr:col>
      <xdr:colOff>19050</xdr:colOff>
      <xdr:row>61</xdr:row>
      <xdr:rowOff>80962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6E0344E-827C-28E8-896E-61AFD8E0D1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23812</xdr:colOff>
      <xdr:row>12</xdr:row>
      <xdr:rowOff>4762</xdr:rowOff>
    </xdr:from>
    <xdr:to>
      <xdr:col>40</xdr:col>
      <xdr:colOff>328612</xdr:colOff>
      <xdr:row>26</xdr:row>
      <xdr:rowOff>80962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8B210D6C-112B-4614-A2F5-5CEDEDB51E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14287</xdr:colOff>
      <xdr:row>30</xdr:row>
      <xdr:rowOff>4762</xdr:rowOff>
    </xdr:from>
    <xdr:to>
      <xdr:col>40</xdr:col>
      <xdr:colOff>319087</xdr:colOff>
      <xdr:row>44</xdr:row>
      <xdr:rowOff>80962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D1C987E9-791A-34C7-F2F9-99BBC922B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4762</xdr:colOff>
      <xdr:row>48</xdr:row>
      <xdr:rowOff>14287</xdr:rowOff>
    </xdr:from>
    <xdr:to>
      <xdr:col>40</xdr:col>
      <xdr:colOff>309562</xdr:colOff>
      <xdr:row>62</xdr:row>
      <xdr:rowOff>90487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A5A98C38-A58A-5F1F-AD2D-155B383E67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28575</xdr:colOff>
      <xdr:row>43</xdr:row>
      <xdr:rowOff>71437</xdr:rowOff>
    </xdr:from>
    <xdr:to>
      <xdr:col>21</xdr:col>
      <xdr:colOff>333375</xdr:colOff>
      <xdr:row>57</xdr:row>
      <xdr:rowOff>147637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D3F80E5-3C69-6107-1C5F-C6072B412B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47625</xdr:colOff>
      <xdr:row>10</xdr:row>
      <xdr:rowOff>176212</xdr:rowOff>
    </xdr:from>
    <xdr:to>
      <xdr:col>21</xdr:col>
      <xdr:colOff>352425</xdr:colOff>
      <xdr:row>25</xdr:row>
      <xdr:rowOff>61912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EDBD2A5-C67A-2AC0-8661-EFB7AD3905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523875</xdr:colOff>
      <xdr:row>79</xdr:row>
      <xdr:rowOff>166687</xdr:rowOff>
    </xdr:from>
    <xdr:to>
      <xdr:col>22</xdr:col>
      <xdr:colOff>219075</xdr:colOff>
      <xdr:row>94</xdr:row>
      <xdr:rowOff>52387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F8A7875-6CD7-FE6F-E990-515C87D460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0448A-8179-40BF-A3F6-33C3E2D45232}">
  <dimension ref="K5:AH60"/>
  <sheetViews>
    <sheetView topLeftCell="I1" workbookViewId="0">
      <selection activeCell="S9" sqref="S9"/>
    </sheetView>
  </sheetViews>
  <sheetFormatPr defaultRowHeight="15" x14ac:dyDescent="0.25"/>
  <sheetData>
    <row r="5" spans="11:32" ht="18.75" x14ac:dyDescent="0.3">
      <c r="L5" s="14" t="s">
        <v>11</v>
      </c>
      <c r="M5" s="14"/>
      <c r="N5" s="14"/>
    </row>
    <row r="7" spans="11:32" x14ac:dyDescent="0.25">
      <c r="L7" t="s">
        <v>7</v>
      </c>
      <c r="P7">
        <f>9+0.5666667</f>
        <v>9.5666667000000007</v>
      </c>
    </row>
    <row r="8" spans="11:32" x14ac:dyDescent="0.25">
      <c r="L8" t="s">
        <v>9</v>
      </c>
    </row>
    <row r="10" spans="11:32" ht="23.25" x14ac:dyDescent="0.35">
      <c r="L10" s="11" t="s">
        <v>4</v>
      </c>
      <c r="M10" s="12"/>
    </row>
    <row r="11" spans="11:32" ht="15.75" x14ac:dyDescent="0.25">
      <c r="L11" s="9" t="s">
        <v>0</v>
      </c>
      <c r="M11" s="9" t="s">
        <v>1</v>
      </c>
      <c r="N11" s="9" t="s">
        <v>2</v>
      </c>
      <c r="O11" s="9" t="s">
        <v>3</v>
      </c>
      <c r="Q11" s="8"/>
      <c r="R11" s="10" t="s">
        <v>8</v>
      </c>
      <c r="S11" s="8" t="s">
        <v>1</v>
      </c>
      <c r="T11" s="8"/>
      <c r="U11" s="10" t="s">
        <v>8</v>
      </c>
      <c r="V11" s="10" t="s">
        <v>10</v>
      </c>
    </row>
    <row r="12" spans="11:32" x14ac:dyDescent="0.25">
      <c r="K12" s="13">
        <v>1</v>
      </c>
      <c r="L12">
        <v>69273</v>
      </c>
      <c r="M12" s="1">
        <v>1979</v>
      </c>
      <c r="N12">
        <v>1</v>
      </c>
      <c r="O12">
        <v>5</v>
      </c>
      <c r="Q12" s="21">
        <f>R12*60</f>
        <v>0</v>
      </c>
      <c r="R12" s="21">
        <f>0</f>
        <v>0</v>
      </c>
      <c r="S12" s="22">
        <v>1.9790000000000001</v>
      </c>
      <c r="U12">
        <f>0</f>
        <v>0</v>
      </c>
      <c r="V12">
        <f>S12/$S$24</f>
        <v>1.921359223300971E-2</v>
      </c>
    </row>
    <row r="13" spans="11:32" x14ac:dyDescent="0.25">
      <c r="K13" s="13">
        <v>2</v>
      </c>
      <c r="L13">
        <v>71884</v>
      </c>
      <c r="M13" s="1">
        <v>1645</v>
      </c>
      <c r="N13">
        <v>1</v>
      </c>
      <c r="O13">
        <v>30</v>
      </c>
      <c r="Q13">
        <f t="shared" ref="Q13:Q24" si="0">R13*60</f>
        <v>45</v>
      </c>
      <c r="R13">
        <f>R12+0.75</f>
        <v>0.75</v>
      </c>
      <c r="S13" s="4">
        <v>1.645</v>
      </c>
      <c r="U13">
        <f>U12+0.75</f>
        <v>0.75</v>
      </c>
      <c r="V13">
        <f t="shared" ref="V13:V24" si="1">S13/$S$24</f>
        <v>1.5970873786407769E-2</v>
      </c>
      <c r="AE13">
        <f>AE12+0.75</f>
        <v>0.75</v>
      </c>
      <c r="AF13" s="4">
        <v>1.645</v>
      </c>
    </row>
    <row r="14" spans="11:32" x14ac:dyDescent="0.25">
      <c r="K14" s="13">
        <v>3</v>
      </c>
      <c r="L14">
        <v>199523</v>
      </c>
      <c r="M14" s="1">
        <v>10450</v>
      </c>
      <c r="N14">
        <v>1</v>
      </c>
      <c r="O14">
        <v>97</v>
      </c>
      <c r="Q14">
        <f t="shared" si="0"/>
        <v>90</v>
      </c>
      <c r="R14">
        <f t="shared" ref="R14:R24" si="2">R13+0.75</f>
        <v>1.5</v>
      </c>
      <c r="S14" s="3">
        <v>10.45</v>
      </c>
      <c r="U14">
        <f t="shared" ref="U14:U24" si="3">U13+0.75</f>
        <v>1.5</v>
      </c>
      <c r="V14">
        <f t="shared" si="1"/>
        <v>0.10145631067961164</v>
      </c>
      <c r="AE14">
        <f t="shared" ref="AE14:AE24" si="4">AE13+0.75</f>
        <v>1.5</v>
      </c>
      <c r="AF14" s="3">
        <v>10.45</v>
      </c>
    </row>
    <row r="15" spans="11:32" x14ac:dyDescent="0.25">
      <c r="K15" s="13">
        <v>4</v>
      </c>
      <c r="L15">
        <v>266490</v>
      </c>
      <c r="M15" s="1">
        <v>45636</v>
      </c>
      <c r="N15">
        <v>2</v>
      </c>
      <c r="O15">
        <v>103</v>
      </c>
      <c r="Q15" s="21">
        <f t="shared" si="0"/>
        <v>135</v>
      </c>
      <c r="R15" s="21">
        <f t="shared" si="2"/>
        <v>2.25</v>
      </c>
      <c r="S15" s="22">
        <v>45.636000000000003</v>
      </c>
      <c r="U15">
        <f t="shared" si="3"/>
        <v>2.25</v>
      </c>
      <c r="V15">
        <f>S15/$S$24</f>
        <v>0.4430679611650486</v>
      </c>
      <c r="AE15">
        <f t="shared" si="4"/>
        <v>2.25</v>
      </c>
      <c r="AF15" s="4">
        <v>45.636000000000003</v>
      </c>
    </row>
    <row r="16" spans="11:32" x14ac:dyDescent="0.25">
      <c r="K16" s="13">
        <v>5</v>
      </c>
      <c r="L16">
        <v>258310</v>
      </c>
      <c r="M16" s="1">
        <v>80055</v>
      </c>
      <c r="N16">
        <v>7</v>
      </c>
      <c r="O16">
        <v>103</v>
      </c>
      <c r="Q16">
        <f t="shared" si="0"/>
        <v>180</v>
      </c>
      <c r="R16">
        <f t="shared" si="2"/>
        <v>3</v>
      </c>
      <c r="S16" s="4">
        <v>80.055000000000007</v>
      </c>
      <c r="U16">
        <f t="shared" si="3"/>
        <v>3</v>
      </c>
      <c r="V16">
        <f t="shared" si="1"/>
        <v>0.77723300970873788</v>
      </c>
      <c r="AE16">
        <f t="shared" si="4"/>
        <v>3</v>
      </c>
      <c r="AF16" s="4">
        <v>80.055000000000007</v>
      </c>
    </row>
    <row r="17" spans="11:34" x14ac:dyDescent="0.25">
      <c r="K17" s="13">
        <v>6</v>
      </c>
      <c r="L17">
        <v>347040</v>
      </c>
      <c r="M17" s="1">
        <v>102271</v>
      </c>
      <c r="N17">
        <v>54</v>
      </c>
      <c r="O17">
        <v>103</v>
      </c>
      <c r="Q17">
        <f t="shared" si="0"/>
        <v>225</v>
      </c>
      <c r="R17">
        <f t="shared" si="2"/>
        <v>3.75</v>
      </c>
      <c r="S17" s="4">
        <v>102.271</v>
      </c>
      <c r="U17">
        <f t="shared" si="3"/>
        <v>3.75</v>
      </c>
      <c r="V17">
        <f t="shared" si="1"/>
        <v>0.99292233009708741</v>
      </c>
      <c r="AE17">
        <f t="shared" si="4"/>
        <v>3.75</v>
      </c>
      <c r="AF17" s="4">
        <v>102.271</v>
      </c>
    </row>
    <row r="18" spans="11:34" x14ac:dyDescent="0.25">
      <c r="K18" s="13">
        <v>7</v>
      </c>
      <c r="L18">
        <v>372246</v>
      </c>
      <c r="M18" s="1">
        <v>102948</v>
      </c>
      <c r="N18">
        <v>75</v>
      </c>
      <c r="O18">
        <v>103</v>
      </c>
      <c r="Q18" s="21">
        <f t="shared" si="0"/>
        <v>270</v>
      </c>
      <c r="R18" s="21">
        <f t="shared" si="2"/>
        <v>4.5</v>
      </c>
      <c r="S18" s="22">
        <v>102.94799999999999</v>
      </c>
      <c r="U18">
        <f t="shared" si="3"/>
        <v>4.5</v>
      </c>
      <c r="V18">
        <f t="shared" si="1"/>
        <v>0.99949514563106789</v>
      </c>
      <c r="AE18">
        <f t="shared" si="4"/>
        <v>4.5</v>
      </c>
      <c r="AF18" s="4">
        <v>102.94799999999999</v>
      </c>
    </row>
    <row r="19" spans="11:34" x14ac:dyDescent="0.25">
      <c r="K19" s="13">
        <v>8</v>
      </c>
      <c r="L19">
        <v>395455</v>
      </c>
      <c r="M19" s="1">
        <v>102831</v>
      </c>
      <c r="N19">
        <v>55</v>
      </c>
      <c r="O19">
        <v>103</v>
      </c>
      <c r="Q19">
        <f t="shared" si="0"/>
        <v>315</v>
      </c>
      <c r="R19">
        <f t="shared" si="2"/>
        <v>5.25</v>
      </c>
      <c r="S19" s="4">
        <v>102.831</v>
      </c>
      <c r="U19">
        <f t="shared" si="3"/>
        <v>5.25</v>
      </c>
      <c r="V19">
        <f t="shared" si="1"/>
        <v>0.99835922330097093</v>
      </c>
      <c r="AE19">
        <f t="shared" si="4"/>
        <v>5.25</v>
      </c>
      <c r="AF19" s="4">
        <v>102.831</v>
      </c>
    </row>
    <row r="20" spans="11:34" x14ac:dyDescent="0.25">
      <c r="K20" s="13">
        <v>9</v>
      </c>
      <c r="L20">
        <v>365324</v>
      </c>
      <c r="M20" s="1">
        <v>102995</v>
      </c>
      <c r="N20">
        <v>83</v>
      </c>
      <c r="O20">
        <v>103</v>
      </c>
      <c r="Q20">
        <f t="shared" si="0"/>
        <v>360</v>
      </c>
      <c r="R20">
        <f t="shared" si="2"/>
        <v>6</v>
      </c>
      <c r="S20" s="4">
        <v>102.995</v>
      </c>
      <c r="U20">
        <f t="shared" si="3"/>
        <v>6</v>
      </c>
      <c r="V20">
        <f t="shared" si="1"/>
        <v>0.99995145631067961</v>
      </c>
      <c r="AE20">
        <f t="shared" si="4"/>
        <v>6</v>
      </c>
      <c r="AF20" s="4">
        <v>102.995</v>
      </c>
    </row>
    <row r="21" spans="11:34" x14ac:dyDescent="0.25">
      <c r="K21" s="13">
        <v>10</v>
      </c>
      <c r="L21">
        <v>346814</v>
      </c>
      <c r="M21" s="1">
        <v>103000</v>
      </c>
      <c r="N21">
        <v>103</v>
      </c>
      <c r="O21">
        <v>103</v>
      </c>
      <c r="Q21" s="21">
        <f t="shared" si="0"/>
        <v>405</v>
      </c>
      <c r="R21" s="21">
        <f t="shared" si="2"/>
        <v>6.75</v>
      </c>
      <c r="S21" s="23">
        <v>103</v>
      </c>
      <c r="U21">
        <f t="shared" si="3"/>
        <v>6.75</v>
      </c>
      <c r="V21">
        <f t="shared" si="1"/>
        <v>1</v>
      </c>
      <c r="AE21">
        <f t="shared" si="4"/>
        <v>6.75</v>
      </c>
      <c r="AF21" s="1">
        <v>103</v>
      </c>
    </row>
    <row r="22" spans="11:34" x14ac:dyDescent="0.25">
      <c r="K22" s="13">
        <v>11</v>
      </c>
      <c r="L22">
        <v>394190</v>
      </c>
      <c r="M22" s="1">
        <v>103000</v>
      </c>
      <c r="N22">
        <v>97</v>
      </c>
      <c r="O22">
        <v>103</v>
      </c>
      <c r="Q22">
        <f t="shared" si="0"/>
        <v>450</v>
      </c>
      <c r="R22">
        <f t="shared" si="2"/>
        <v>7.5</v>
      </c>
      <c r="S22" s="1">
        <v>103</v>
      </c>
      <c r="U22">
        <f t="shared" si="3"/>
        <v>7.5</v>
      </c>
      <c r="V22">
        <f t="shared" si="1"/>
        <v>1</v>
      </c>
      <c r="AE22">
        <f t="shared" si="4"/>
        <v>7.5</v>
      </c>
      <c r="AF22" s="1">
        <v>103</v>
      </c>
    </row>
    <row r="23" spans="11:34" x14ac:dyDescent="0.25">
      <c r="K23" s="13">
        <v>12</v>
      </c>
      <c r="L23">
        <v>362089</v>
      </c>
      <c r="M23" s="1">
        <v>103000</v>
      </c>
      <c r="N23">
        <v>103</v>
      </c>
      <c r="O23">
        <v>103</v>
      </c>
      <c r="Q23">
        <f t="shared" si="0"/>
        <v>495</v>
      </c>
      <c r="R23">
        <f t="shared" si="2"/>
        <v>8.25</v>
      </c>
      <c r="S23" s="1">
        <v>103</v>
      </c>
      <c r="U23">
        <f t="shared" si="3"/>
        <v>8.25</v>
      </c>
      <c r="V23">
        <f t="shared" si="1"/>
        <v>1</v>
      </c>
      <c r="AE23">
        <f t="shared" si="4"/>
        <v>8.25</v>
      </c>
      <c r="AF23" s="1">
        <v>103</v>
      </c>
    </row>
    <row r="24" spans="11:34" x14ac:dyDescent="0.25">
      <c r="K24" s="13">
        <v>13</v>
      </c>
      <c r="L24">
        <v>372298</v>
      </c>
      <c r="M24" s="1">
        <v>103000</v>
      </c>
      <c r="N24">
        <v>98</v>
      </c>
      <c r="O24">
        <v>103</v>
      </c>
      <c r="Q24" s="21">
        <f t="shared" si="0"/>
        <v>540</v>
      </c>
      <c r="R24" s="21">
        <f t="shared" si="2"/>
        <v>9</v>
      </c>
      <c r="S24" s="23">
        <v>103</v>
      </c>
      <c r="U24">
        <f t="shared" si="3"/>
        <v>9</v>
      </c>
      <c r="V24">
        <f t="shared" si="1"/>
        <v>1</v>
      </c>
      <c r="AE24">
        <f t="shared" si="4"/>
        <v>9</v>
      </c>
      <c r="AF24" s="1">
        <v>103</v>
      </c>
    </row>
    <row r="28" spans="11:34" ht="23.25" x14ac:dyDescent="0.35">
      <c r="L28" s="11" t="s">
        <v>5</v>
      </c>
      <c r="M28" s="12"/>
      <c r="R28" s="8"/>
      <c r="S28" s="8"/>
      <c r="T28" s="8"/>
      <c r="U28" s="8"/>
      <c r="V28" s="8"/>
    </row>
    <row r="29" spans="11:34" ht="15.75" x14ac:dyDescent="0.25">
      <c r="L29" s="9" t="s">
        <v>0</v>
      </c>
      <c r="M29" s="9" t="s">
        <v>1</v>
      </c>
      <c r="N29" s="9" t="s">
        <v>2</v>
      </c>
      <c r="O29" s="9" t="s">
        <v>3</v>
      </c>
      <c r="R29" s="10" t="s">
        <v>8</v>
      </c>
      <c r="S29" s="8" t="s">
        <v>1</v>
      </c>
      <c r="T29" s="8"/>
      <c r="U29" s="10" t="s">
        <v>8</v>
      </c>
      <c r="V29" s="8" t="s">
        <v>10</v>
      </c>
    </row>
    <row r="30" spans="11:34" x14ac:dyDescent="0.25">
      <c r="K30" s="13">
        <v>1</v>
      </c>
      <c r="L30">
        <v>106948</v>
      </c>
      <c r="M30" s="1">
        <v>1566</v>
      </c>
      <c r="N30">
        <v>0</v>
      </c>
      <c r="O30">
        <v>7</v>
      </c>
      <c r="Q30">
        <f>R30*60</f>
        <v>0</v>
      </c>
      <c r="R30">
        <f>0</f>
        <v>0</v>
      </c>
      <c r="S30" s="4">
        <v>1.5660000000000001</v>
      </c>
      <c r="U30">
        <f>0</f>
        <v>0</v>
      </c>
      <c r="V30">
        <f t="shared" ref="V30:V42" si="5">S30/$S$42</f>
        <v>1.5203883495145632E-2</v>
      </c>
      <c r="AE30" s="4"/>
      <c r="AH30" s="4"/>
    </row>
    <row r="31" spans="11:34" x14ac:dyDescent="0.25">
      <c r="K31" s="13">
        <v>2</v>
      </c>
      <c r="L31">
        <v>75483</v>
      </c>
      <c r="M31" s="1">
        <v>1296</v>
      </c>
      <c r="N31">
        <v>0</v>
      </c>
      <c r="O31">
        <v>5</v>
      </c>
      <c r="Q31">
        <f t="shared" ref="Q31:Q42" si="6">R31*60</f>
        <v>45</v>
      </c>
      <c r="R31">
        <f>R30+0.75</f>
        <v>0.75</v>
      </c>
      <c r="S31" s="4">
        <v>1.296</v>
      </c>
      <c r="U31">
        <f>U30+0.75</f>
        <v>0.75</v>
      </c>
      <c r="V31">
        <f t="shared" si="5"/>
        <v>1.2582524271844661E-2</v>
      </c>
      <c r="AE31">
        <f>AE30+0.75</f>
        <v>0.75</v>
      </c>
      <c r="AF31" s="4">
        <v>1.296</v>
      </c>
      <c r="AH31" s="4"/>
    </row>
    <row r="32" spans="11:34" x14ac:dyDescent="0.25">
      <c r="K32" s="13">
        <v>3</v>
      </c>
      <c r="L32">
        <v>78090</v>
      </c>
      <c r="M32" s="1">
        <v>1482</v>
      </c>
      <c r="N32">
        <v>1</v>
      </c>
      <c r="O32">
        <v>7</v>
      </c>
      <c r="Q32">
        <f>R32*60</f>
        <v>90</v>
      </c>
      <c r="R32">
        <f t="shared" ref="R32:R42" si="7">R31+0.75</f>
        <v>1.5</v>
      </c>
      <c r="S32" s="4">
        <v>1.482</v>
      </c>
      <c r="U32">
        <f t="shared" ref="U32:U42" si="8">U31+0.75</f>
        <v>1.5</v>
      </c>
      <c r="V32">
        <f t="shared" si="5"/>
        <v>1.4388349514563107E-2</v>
      </c>
      <c r="AE32">
        <f t="shared" ref="AE32:AE42" si="9">AE31+0.75</f>
        <v>1.5</v>
      </c>
      <c r="AF32" s="4">
        <v>1.482</v>
      </c>
      <c r="AH32" s="4"/>
    </row>
    <row r="33" spans="11:34" x14ac:dyDescent="0.25">
      <c r="K33" s="13">
        <v>4</v>
      </c>
      <c r="L33">
        <v>236978</v>
      </c>
      <c r="M33" s="1">
        <v>9638</v>
      </c>
      <c r="N33">
        <v>1</v>
      </c>
      <c r="O33">
        <v>68</v>
      </c>
      <c r="Q33">
        <f t="shared" si="6"/>
        <v>135</v>
      </c>
      <c r="R33">
        <f t="shared" si="7"/>
        <v>2.25</v>
      </c>
      <c r="S33" s="4">
        <v>9.6379999999999999</v>
      </c>
      <c r="U33">
        <f t="shared" si="8"/>
        <v>2.25</v>
      </c>
      <c r="V33">
        <f t="shared" si="5"/>
        <v>9.3572815533980586E-2</v>
      </c>
      <c r="AE33">
        <f t="shared" si="9"/>
        <v>2.25</v>
      </c>
      <c r="AF33" s="4">
        <v>9.6379999999999999</v>
      </c>
      <c r="AH33" s="4"/>
    </row>
    <row r="34" spans="11:34" x14ac:dyDescent="0.25">
      <c r="K34" s="13">
        <v>5</v>
      </c>
      <c r="L34">
        <v>249836</v>
      </c>
      <c r="M34" s="2">
        <v>27896</v>
      </c>
      <c r="N34">
        <v>4</v>
      </c>
      <c r="O34">
        <v>103</v>
      </c>
      <c r="Q34">
        <f t="shared" si="6"/>
        <v>180</v>
      </c>
      <c r="R34">
        <f t="shared" si="7"/>
        <v>3</v>
      </c>
      <c r="S34">
        <v>13.15</v>
      </c>
      <c r="U34">
        <f t="shared" si="8"/>
        <v>3</v>
      </c>
      <c r="V34">
        <f t="shared" si="5"/>
        <v>0.12766990291262137</v>
      </c>
      <c r="AE34">
        <f t="shared" si="9"/>
        <v>3</v>
      </c>
      <c r="AF34">
        <v>13.15</v>
      </c>
    </row>
    <row r="35" spans="11:34" x14ac:dyDescent="0.25">
      <c r="K35" s="13">
        <v>6</v>
      </c>
      <c r="L35">
        <v>251607</v>
      </c>
      <c r="M35" s="2">
        <v>13150</v>
      </c>
      <c r="N35">
        <v>4</v>
      </c>
      <c r="O35">
        <v>103</v>
      </c>
      <c r="Q35">
        <f t="shared" si="6"/>
        <v>225</v>
      </c>
      <c r="R35">
        <f t="shared" si="7"/>
        <v>3.75</v>
      </c>
      <c r="S35">
        <v>22.042000000000002</v>
      </c>
      <c r="U35">
        <f t="shared" si="8"/>
        <v>3.75</v>
      </c>
      <c r="V35">
        <f t="shared" si="5"/>
        <v>0.21400000000000002</v>
      </c>
      <c r="AE35">
        <f t="shared" si="9"/>
        <v>3.75</v>
      </c>
      <c r="AF35">
        <v>22.042000000000002</v>
      </c>
      <c r="AH35" s="4"/>
    </row>
    <row r="36" spans="11:34" x14ac:dyDescent="0.25">
      <c r="K36" s="13">
        <v>7</v>
      </c>
      <c r="L36">
        <v>234973</v>
      </c>
      <c r="M36" s="2">
        <v>22042</v>
      </c>
      <c r="N36">
        <v>4</v>
      </c>
      <c r="O36">
        <v>103</v>
      </c>
      <c r="Q36">
        <f t="shared" si="6"/>
        <v>270</v>
      </c>
      <c r="R36">
        <f t="shared" si="7"/>
        <v>4.5</v>
      </c>
      <c r="S36">
        <v>27.896000000000001</v>
      </c>
      <c r="U36">
        <f t="shared" si="8"/>
        <v>4.5</v>
      </c>
      <c r="V36">
        <f t="shared" si="5"/>
        <v>0.2708349514563107</v>
      </c>
      <c r="AE36">
        <f t="shared" si="9"/>
        <v>4.5</v>
      </c>
      <c r="AF36">
        <v>27.896000000000001</v>
      </c>
      <c r="AH36" s="4"/>
    </row>
    <row r="37" spans="11:34" x14ac:dyDescent="0.25">
      <c r="K37" s="13">
        <v>8</v>
      </c>
      <c r="L37">
        <v>239758</v>
      </c>
      <c r="M37" s="1">
        <v>37578</v>
      </c>
      <c r="N37">
        <v>8</v>
      </c>
      <c r="O37">
        <v>103</v>
      </c>
      <c r="Q37">
        <f t="shared" si="6"/>
        <v>315</v>
      </c>
      <c r="R37">
        <f t="shared" si="7"/>
        <v>5.25</v>
      </c>
      <c r="S37" s="4">
        <v>37.578000000000003</v>
      </c>
      <c r="U37">
        <f t="shared" si="8"/>
        <v>5.25</v>
      </c>
      <c r="V37">
        <f t="shared" si="5"/>
        <v>0.36483495145631073</v>
      </c>
      <c r="AE37">
        <f t="shared" si="9"/>
        <v>5.25</v>
      </c>
      <c r="AF37" s="4">
        <v>37.578000000000003</v>
      </c>
      <c r="AH37" s="4"/>
    </row>
    <row r="38" spans="11:34" x14ac:dyDescent="0.25">
      <c r="K38" s="13">
        <v>9</v>
      </c>
      <c r="L38">
        <v>231341</v>
      </c>
      <c r="M38" s="1">
        <v>64697</v>
      </c>
      <c r="N38">
        <v>13</v>
      </c>
      <c r="O38">
        <v>103</v>
      </c>
      <c r="Q38">
        <f t="shared" si="6"/>
        <v>360</v>
      </c>
      <c r="R38">
        <f t="shared" si="7"/>
        <v>6</v>
      </c>
      <c r="S38" s="4">
        <v>64.697000000000003</v>
      </c>
      <c r="U38">
        <f t="shared" si="8"/>
        <v>6</v>
      </c>
      <c r="V38">
        <f t="shared" si="5"/>
        <v>0.62812621359223308</v>
      </c>
      <c r="AE38">
        <f t="shared" si="9"/>
        <v>6</v>
      </c>
      <c r="AF38" s="4">
        <v>64.697000000000003</v>
      </c>
      <c r="AH38" s="3"/>
    </row>
    <row r="39" spans="11:34" x14ac:dyDescent="0.25">
      <c r="K39" s="13">
        <v>10</v>
      </c>
      <c r="L39">
        <v>233659</v>
      </c>
      <c r="M39" s="1">
        <v>73735</v>
      </c>
      <c r="N39">
        <v>15</v>
      </c>
      <c r="O39">
        <v>103</v>
      </c>
      <c r="Q39">
        <f t="shared" si="6"/>
        <v>405</v>
      </c>
      <c r="R39">
        <f t="shared" si="7"/>
        <v>6.75</v>
      </c>
      <c r="S39" s="4">
        <v>73.734999999999999</v>
      </c>
      <c r="U39">
        <f t="shared" si="8"/>
        <v>6.75</v>
      </c>
      <c r="V39">
        <f t="shared" si="5"/>
        <v>0.715873786407767</v>
      </c>
      <c r="AE39">
        <f t="shared" si="9"/>
        <v>6.75</v>
      </c>
      <c r="AF39" s="4">
        <v>73.734999999999999</v>
      </c>
      <c r="AH39" s="1"/>
    </row>
    <row r="40" spans="11:34" x14ac:dyDescent="0.25">
      <c r="K40" s="13">
        <v>11</v>
      </c>
      <c r="L40">
        <v>234708</v>
      </c>
      <c r="M40" s="1">
        <v>86799</v>
      </c>
      <c r="N40">
        <v>35</v>
      </c>
      <c r="O40">
        <v>103</v>
      </c>
      <c r="Q40">
        <f t="shared" si="6"/>
        <v>450</v>
      </c>
      <c r="R40">
        <f t="shared" si="7"/>
        <v>7.5</v>
      </c>
      <c r="S40" s="4">
        <v>86.799000000000007</v>
      </c>
      <c r="U40">
        <f t="shared" si="8"/>
        <v>7.5</v>
      </c>
      <c r="V40">
        <f t="shared" si="5"/>
        <v>0.84270873786407774</v>
      </c>
      <c r="AE40">
        <f t="shared" si="9"/>
        <v>7.5</v>
      </c>
      <c r="AF40" s="4">
        <v>86.799000000000007</v>
      </c>
    </row>
    <row r="41" spans="11:34" x14ac:dyDescent="0.25">
      <c r="K41" s="13">
        <v>12</v>
      </c>
      <c r="L41">
        <v>230772</v>
      </c>
      <c r="M41" s="1">
        <v>89950</v>
      </c>
      <c r="N41">
        <v>46</v>
      </c>
      <c r="O41">
        <v>103</v>
      </c>
      <c r="Q41">
        <f t="shared" si="6"/>
        <v>495</v>
      </c>
      <c r="R41">
        <f t="shared" si="7"/>
        <v>8.25</v>
      </c>
      <c r="S41" s="3">
        <v>89.95</v>
      </c>
      <c r="U41">
        <f t="shared" si="8"/>
        <v>8.25</v>
      </c>
      <c r="V41">
        <f t="shared" si="5"/>
        <v>0.87330097087378644</v>
      </c>
      <c r="AE41">
        <f t="shared" si="9"/>
        <v>8.25</v>
      </c>
      <c r="AF41" s="3">
        <v>89.95</v>
      </c>
    </row>
    <row r="42" spans="11:34" x14ac:dyDescent="0.25">
      <c r="K42" s="13">
        <v>13</v>
      </c>
      <c r="L42">
        <v>324724</v>
      </c>
      <c r="M42" s="1">
        <v>103000</v>
      </c>
      <c r="N42">
        <v>102</v>
      </c>
      <c r="O42">
        <v>103</v>
      </c>
      <c r="Q42">
        <f t="shared" si="6"/>
        <v>540</v>
      </c>
      <c r="R42">
        <f t="shared" si="7"/>
        <v>9</v>
      </c>
      <c r="S42" s="1">
        <v>103</v>
      </c>
      <c r="U42">
        <f t="shared" si="8"/>
        <v>9</v>
      </c>
      <c r="V42">
        <f t="shared" si="5"/>
        <v>1</v>
      </c>
      <c r="AE42">
        <f t="shared" si="9"/>
        <v>9</v>
      </c>
      <c r="AF42" s="1">
        <v>103</v>
      </c>
    </row>
    <row r="46" spans="11:34" ht="23.25" x14ac:dyDescent="0.35">
      <c r="L46" s="11" t="s">
        <v>6</v>
      </c>
      <c r="M46" s="12"/>
    </row>
    <row r="47" spans="11:34" ht="15.75" x14ac:dyDescent="0.25">
      <c r="L47" s="9" t="s">
        <v>0</v>
      </c>
      <c r="M47" s="9" t="s">
        <v>1</v>
      </c>
      <c r="N47" s="9" t="s">
        <v>2</v>
      </c>
      <c r="O47" s="9" t="s">
        <v>3</v>
      </c>
      <c r="R47" s="10" t="s">
        <v>8</v>
      </c>
      <c r="S47" s="8" t="s">
        <v>1</v>
      </c>
      <c r="T47" s="8"/>
      <c r="U47" s="10" t="s">
        <v>8</v>
      </c>
      <c r="V47" s="8" t="s">
        <v>10</v>
      </c>
    </row>
    <row r="48" spans="11:34" x14ac:dyDescent="0.25">
      <c r="K48" s="13">
        <v>1</v>
      </c>
      <c r="L48">
        <v>68832</v>
      </c>
      <c r="M48" s="1">
        <v>1345</v>
      </c>
      <c r="N48">
        <v>0</v>
      </c>
      <c r="O48">
        <v>5</v>
      </c>
      <c r="Q48">
        <f>R48*60</f>
        <v>0</v>
      </c>
      <c r="R48">
        <f>0</f>
        <v>0</v>
      </c>
      <c r="S48" s="4">
        <v>1.345</v>
      </c>
      <c r="U48">
        <f>0</f>
        <v>0</v>
      </c>
      <c r="V48">
        <f t="shared" ref="V48:V60" si="10">S48/$S$60</f>
        <v>1.3058252427184466E-2</v>
      </c>
    </row>
    <row r="49" spans="11:32" x14ac:dyDescent="0.25">
      <c r="K49" s="13">
        <v>2</v>
      </c>
      <c r="L49">
        <v>43940</v>
      </c>
      <c r="M49" s="1">
        <v>1530</v>
      </c>
      <c r="N49">
        <v>0</v>
      </c>
      <c r="O49">
        <v>5</v>
      </c>
      <c r="Q49">
        <f t="shared" ref="Q49:Q60" si="11">R49*60</f>
        <v>45</v>
      </c>
      <c r="R49">
        <f>R48+0.75</f>
        <v>0.75</v>
      </c>
      <c r="S49" s="3">
        <v>1.53</v>
      </c>
      <c r="U49">
        <f>U48+0.75</f>
        <v>0.75</v>
      </c>
      <c r="V49">
        <f t="shared" si="10"/>
        <v>1.4854368932038835E-2</v>
      </c>
      <c r="AE49">
        <f>AE48+0.75</f>
        <v>0.75</v>
      </c>
      <c r="AF49" s="3">
        <v>1.53</v>
      </c>
    </row>
    <row r="50" spans="11:32" x14ac:dyDescent="0.25">
      <c r="K50" s="13">
        <v>3</v>
      </c>
      <c r="L50">
        <v>132544</v>
      </c>
      <c r="M50" s="1">
        <v>1386</v>
      </c>
      <c r="N50">
        <v>0</v>
      </c>
      <c r="O50">
        <v>28</v>
      </c>
      <c r="Q50">
        <f t="shared" si="11"/>
        <v>90</v>
      </c>
      <c r="R50">
        <f t="shared" ref="R50:R60" si="12">R49+0.75</f>
        <v>1.5</v>
      </c>
      <c r="S50" s="4">
        <v>1.3859999999999999</v>
      </c>
      <c r="U50">
        <f t="shared" ref="U50:U60" si="13">U49+0.75</f>
        <v>1.5</v>
      </c>
      <c r="V50">
        <f t="shared" si="10"/>
        <v>1.3456310679611649E-2</v>
      </c>
      <c r="AE50">
        <f t="shared" ref="AE50:AE60" si="14">AE49+0.75</f>
        <v>1.5</v>
      </c>
      <c r="AF50" s="4">
        <v>1.3859999999999999</v>
      </c>
    </row>
    <row r="51" spans="11:32" x14ac:dyDescent="0.25">
      <c r="K51" s="13">
        <v>4</v>
      </c>
      <c r="L51">
        <v>200464</v>
      </c>
      <c r="M51" s="1">
        <v>1614</v>
      </c>
      <c r="N51">
        <v>0</v>
      </c>
      <c r="O51">
        <v>30</v>
      </c>
      <c r="Q51">
        <f t="shared" si="11"/>
        <v>135</v>
      </c>
      <c r="R51">
        <f t="shared" si="12"/>
        <v>2.25</v>
      </c>
      <c r="S51" s="4">
        <v>1.6140000000000001</v>
      </c>
      <c r="U51">
        <f t="shared" si="13"/>
        <v>2.25</v>
      </c>
      <c r="V51">
        <f t="shared" si="10"/>
        <v>1.566990291262136E-2</v>
      </c>
      <c r="AE51">
        <f t="shared" si="14"/>
        <v>2.25</v>
      </c>
      <c r="AF51" s="4">
        <v>1.6140000000000001</v>
      </c>
    </row>
    <row r="52" spans="11:32" x14ac:dyDescent="0.25">
      <c r="K52" s="13">
        <v>5</v>
      </c>
      <c r="L52">
        <v>242531</v>
      </c>
      <c r="M52" s="1">
        <v>1738</v>
      </c>
      <c r="N52">
        <v>0</v>
      </c>
      <c r="O52">
        <v>30</v>
      </c>
      <c r="Q52">
        <f t="shared" si="11"/>
        <v>180</v>
      </c>
      <c r="R52">
        <f t="shared" si="12"/>
        <v>3</v>
      </c>
      <c r="S52" s="4">
        <v>1.738</v>
      </c>
      <c r="U52">
        <f t="shared" si="13"/>
        <v>3</v>
      </c>
      <c r="V52">
        <f t="shared" si="10"/>
        <v>1.6873786407766989E-2</v>
      </c>
      <c r="AE52">
        <f t="shared" si="14"/>
        <v>3</v>
      </c>
      <c r="AF52" s="4">
        <v>1.738</v>
      </c>
    </row>
    <row r="53" spans="11:32" x14ac:dyDescent="0.25">
      <c r="K53" s="13">
        <v>6</v>
      </c>
      <c r="L53">
        <v>242800</v>
      </c>
      <c r="M53" s="1">
        <v>2115</v>
      </c>
      <c r="N53">
        <v>0</v>
      </c>
      <c r="O53">
        <v>33</v>
      </c>
      <c r="Q53">
        <f t="shared" si="11"/>
        <v>225</v>
      </c>
      <c r="R53">
        <f t="shared" si="12"/>
        <v>3.75</v>
      </c>
      <c r="S53" s="4">
        <v>2.1150000000000002</v>
      </c>
      <c r="U53">
        <f t="shared" si="13"/>
        <v>3.75</v>
      </c>
      <c r="V53">
        <f t="shared" si="10"/>
        <v>2.0533980582524276E-2</v>
      </c>
      <c r="AE53">
        <f t="shared" si="14"/>
        <v>3.75</v>
      </c>
      <c r="AF53" s="4">
        <v>2.1150000000000002</v>
      </c>
    </row>
    <row r="54" spans="11:32" x14ac:dyDescent="0.25">
      <c r="K54" s="13">
        <v>7</v>
      </c>
      <c r="L54">
        <v>271684</v>
      </c>
      <c r="M54" s="1">
        <v>4873</v>
      </c>
      <c r="N54">
        <v>0</v>
      </c>
      <c r="O54">
        <v>44</v>
      </c>
      <c r="Q54">
        <f t="shared" si="11"/>
        <v>270</v>
      </c>
      <c r="R54">
        <f t="shared" si="12"/>
        <v>4.5</v>
      </c>
      <c r="S54" s="4">
        <v>4.8730000000000002</v>
      </c>
      <c r="U54">
        <f t="shared" si="13"/>
        <v>4.5</v>
      </c>
      <c r="V54">
        <f t="shared" si="10"/>
        <v>4.7310679611650489E-2</v>
      </c>
      <c r="AE54">
        <f t="shared" si="14"/>
        <v>4.5</v>
      </c>
      <c r="AF54" s="4">
        <v>4.8730000000000002</v>
      </c>
    </row>
    <row r="55" spans="11:32" x14ac:dyDescent="0.25">
      <c r="K55" s="13">
        <v>8</v>
      </c>
      <c r="L55">
        <v>338904</v>
      </c>
      <c r="M55" s="1">
        <v>22147</v>
      </c>
      <c r="N55">
        <v>2</v>
      </c>
      <c r="O55">
        <v>103</v>
      </c>
      <c r="Q55">
        <f t="shared" si="11"/>
        <v>315</v>
      </c>
      <c r="R55">
        <f t="shared" si="12"/>
        <v>5.25</v>
      </c>
      <c r="S55" s="4">
        <v>22.146999999999998</v>
      </c>
      <c r="U55">
        <f t="shared" si="13"/>
        <v>5.25</v>
      </c>
      <c r="V55">
        <f t="shared" si="10"/>
        <v>0.21501941747572814</v>
      </c>
      <c r="AE55">
        <f t="shared" si="14"/>
        <v>5.25</v>
      </c>
      <c r="AF55" s="4">
        <v>22.146999999999998</v>
      </c>
    </row>
    <row r="56" spans="11:32" x14ac:dyDescent="0.25">
      <c r="K56" s="13">
        <v>9</v>
      </c>
      <c r="L56">
        <v>256512</v>
      </c>
      <c r="M56" s="1">
        <v>68616</v>
      </c>
      <c r="N56">
        <v>15</v>
      </c>
      <c r="O56">
        <v>103</v>
      </c>
      <c r="Q56">
        <f t="shared" si="11"/>
        <v>360</v>
      </c>
      <c r="R56">
        <f t="shared" si="12"/>
        <v>6</v>
      </c>
      <c r="S56" s="4">
        <v>68.616</v>
      </c>
      <c r="U56">
        <f t="shared" si="13"/>
        <v>6</v>
      </c>
      <c r="V56">
        <f t="shared" si="10"/>
        <v>0.6661747572815534</v>
      </c>
      <c r="AE56">
        <f t="shared" si="14"/>
        <v>6</v>
      </c>
      <c r="AF56" s="4">
        <v>68.616</v>
      </c>
    </row>
    <row r="57" spans="11:32" x14ac:dyDescent="0.25">
      <c r="K57" s="13">
        <v>10</v>
      </c>
      <c r="L57">
        <v>243656</v>
      </c>
      <c r="M57" s="1">
        <v>83607</v>
      </c>
      <c r="N57">
        <v>10</v>
      </c>
      <c r="O57">
        <v>103</v>
      </c>
      <c r="Q57">
        <f t="shared" si="11"/>
        <v>405</v>
      </c>
      <c r="R57">
        <f t="shared" si="12"/>
        <v>6.75</v>
      </c>
      <c r="S57" s="4">
        <v>83.606999999999999</v>
      </c>
      <c r="U57">
        <f t="shared" si="13"/>
        <v>6.75</v>
      </c>
      <c r="V57">
        <f t="shared" si="10"/>
        <v>0.8117184466019417</v>
      </c>
      <c r="AE57">
        <f t="shared" si="14"/>
        <v>6.75</v>
      </c>
      <c r="AF57" s="4">
        <v>83.606999999999999</v>
      </c>
    </row>
    <row r="58" spans="11:32" x14ac:dyDescent="0.25">
      <c r="K58" s="13">
        <v>11</v>
      </c>
      <c r="L58">
        <v>247188</v>
      </c>
      <c r="M58" s="2">
        <v>102052</v>
      </c>
      <c r="N58">
        <v>69</v>
      </c>
      <c r="O58">
        <v>103</v>
      </c>
      <c r="Q58">
        <f t="shared" si="11"/>
        <v>450</v>
      </c>
      <c r="R58">
        <f t="shared" si="12"/>
        <v>7.5</v>
      </c>
      <c r="S58" s="6">
        <v>100.25</v>
      </c>
      <c r="U58">
        <f t="shared" si="13"/>
        <v>7.5</v>
      </c>
      <c r="V58">
        <f t="shared" si="10"/>
        <v>0.97330097087378642</v>
      </c>
      <c r="AE58">
        <f t="shared" si="14"/>
        <v>7.5</v>
      </c>
      <c r="AF58" s="6">
        <v>100.25</v>
      </c>
    </row>
    <row r="59" spans="11:32" x14ac:dyDescent="0.25">
      <c r="K59" s="13">
        <v>12</v>
      </c>
      <c r="L59">
        <v>252954</v>
      </c>
      <c r="M59" s="2">
        <v>100250</v>
      </c>
      <c r="N59">
        <v>46</v>
      </c>
      <c r="O59">
        <v>103</v>
      </c>
      <c r="Q59">
        <f t="shared" si="11"/>
        <v>495</v>
      </c>
      <c r="R59">
        <f t="shared" si="12"/>
        <v>8.25</v>
      </c>
      <c r="S59" s="7">
        <v>102.05200000000001</v>
      </c>
      <c r="U59">
        <f t="shared" si="13"/>
        <v>8.25</v>
      </c>
      <c r="V59">
        <f t="shared" si="10"/>
        <v>0.99079611650485444</v>
      </c>
      <c r="AE59">
        <f t="shared" si="14"/>
        <v>8.25</v>
      </c>
      <c r="AF59" s="7">
        <v>102.05200000000001</v>
      </c>
    </row>
    <row r="60" spans="11:32" x14ac:dyDescent="0.25">
      <c r="K60" s="13">
        <v>13</v>
      </c>
      <c r="L60">
        <v>227159</v>
      </c>
      <c r="M60" s="1">
        <v>103000</v>
      </c>
      <c r="N60">
        <v>103</v>
      </c>
      <c r="O60">
        <v>103</v>
      </c>
      <c r="Q60">
        <f t="shared" si="11"/>
        <v>540</v>
      </c>
      <c r="R60">
        <f t="shared" si="12"/>
        <v>9</v>
      </c>
      <c r="S60" s="5">
        <v>103</v>
      </c>
      <c r="U60">
        <f t="shared" si="13"/>
        <v>9</v>
      </c>
      <c r="V60">
        <f t="shared" si="10"/>
        <v>1</v>
      </c>
      <c r="AE60">
        <f t="shared" si="14"/>
        <v>9</v>
      </c>
      <c r="AF60" s="5">
        <v>103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0CD15-CD40-473A-8F8B-4C03E1A46EDD}">
  <dimension ref="E6:M21"/>
  <sheetViews>
    <sheetView workbookViewId="0">
      <selection activeCell="E21" sqref="E21"/>
    </sheetView>
  </sheetViews>
  <sheetFormatPr defaultRowHeight="15" x14ac:dyDescent="0.25"/>
  <cols>
    <col min="5" max="7" width="12" bestFit="1" customWidth="1"/>
    <col min="8" max="8" width="11" bestFit="1" customWidth="1"/>
    <col min="11" max="11" width="12" bestFit="1" customWidth="1"/>
    <col min="13" max="13" width="12" bestFit="1" customWidth="1"/>
  </cols>
  <sheetData>
    <row r="6" spans="5:13" ht="23.25" x14ac:dyDescent="0.35">
      <c r="F6" s="20" t="s">
        <v>23</v>
      </c>
    </row>
    <row r="12" spans="5:13" ht="18.75" x14ac:dyDescent="0.3">
      <c r="F12" s="15" t="s">
        <v>24</v>
      </c>
      <c r="M12" s="15" t="s">
        <v>28</v>
      </c>
    </row>
    <row r="14" spans="5:13" x14ac:dyDescent="0.25">
      <c r="F14" s="8" t="s">
        <v>25</v>
      </c>
      <c r="H14" s="8" t="s">
        <v>26</v>
      </c>
      <c r="M14" s="8" t="s">
        <v>25</v>
      </c>
    </row>
    <row r="15" spans="5:13" x14ac:dyDescent="0.25">
      <c r="E15" s="8" t="s">
        <v>27</v>
      </c>
      <c r="F15">
        <f>3.2796*10^-5</f>
        <v>3.2796000000000002E-5</v>
      </c>
      <c r="H15">
        <f>2.196*10^-5</f>
        <v>2.1960000000000003E-5</v>
      </c>
      <c r="L15" s="8" t="s">
        <v>27</v>
      </c>
      <c r="M15">
        <f>1.1548*10^-5</f>
        <v>1.1548000000000002E-5</v>
      </c>
    </row>
    <row r="16" spans="5:13" x14ac:dyDescent="0.25">
      <c r="E16" s="8" t="s">
        <v>14</v>
      </c>
      <c r="F16">
        <f>2.6214*10^-5</f>
        <v>2.6214E-5</v>
      </c>
      <c r="H16">
        <f>3.235*10^-5</f>
        <v>3.235E-5</v>
      </c>
      <c r="L16" s="8" t="s">
        <v>14</v>
      </c>
      <c r="M16">
        <f>1.72*10^-5</f>
        <v>1.7200000000000001E-5</v>
      </c>
    </row>
    <row r="17" spans="5:13" x14ac:dyDescent="0.25">
      <c r="E17" s="8" t="s">
        <v>15</v>
      </c>
      <c r="F17">
        <f>3.728*10^-5</f>
        <v>3.7280000000000002E-5</v>
      </c>
      <c r="H17">
        <f>4.91*10^-5</f>
        <v>4.9100000000000008E-5</v>
      </c>
      <c r="L17" s="8" t="s">
        <v>15</v>
      </c>
      <c r="M17">
        <f>1.115*10^-5</f>
        <v>1.1150000000000002E-5</v>
      </c>
    </row>
    <row r="21" spans="5:13" x14ac:dyDescent="0.25">
      <c r="E21">
        <f>STDEV(F15:F17)</f>
        <v>5.5660479097231406E-6</v>
      </c>
      <c r="G21">
        <f>STDEV(H15:H17)</f>
        <v>1.3693637208572456E-5</v>
      </c>
      <c r="K21">
        <f>STDEV(M15:M17)</f>
        <v>3.3839328204521631E-6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ABBA7-AA92-4B22-B472-4D5473AD382F}">
  <dimension ref="E4:S100"/>
  <sheetViews>
    <sheetView tabSelected="1" topLeftCell="C1" workbookViewId="0">
      <selection activeCell="O79" sqref="O79"/>
    </sheetView>
  </sheetViews>
  <sheetFormatPr defaultRowHeight="15" x14ac:dyDescent="0.25"/>
  <cols>
    <col min="5" max="5" width="15.7109375" customWidth="1"/>
  </cols>
  <sheetData>
    <row r="4" spans="5:19" ht="26.25" x14ac:dyDescent="0.4">
      <c r="E4" s="16" t="s">
        <v>12</v>
      </c>
      <c r="F4" s="8" t="s">
        <v>13</v>
      </c>
    </row>
    <row r="5" spans="5:19" x14ac:dyDescent="0.25">
      <c r="L5" s="8"/>
    </row>
    <row r="6" spans="5:19" ht="18.75" x14ac:dyDescent="0.3">
      <c r="G6" s="15" t="s">
        <v>0</v>
      </c>
      <c r="H6" s="15" t="s">
        <v>1</v>
      </c>
      <c r="I6" s="15" t="s">
        <v>2</v>
      </c>
      <c r="J6" s="15" t="s">
        <v>3</v>
      </c>
      <c r="K6" s="15" t="s">
        <v>22</v>
      </c>
      <c r="L6" s="15" t="s">
        <v>20</v>
      </c>
      <c r="M6" s="15" t="s">
        <v>21</v>
      </c>
      <c r="O6" t="s">
        <v>16</v>
      </c>
      <c r="P6" t="s">
        <v>17</v>
      </c>
      <c r="R6">
        <v>24.3</v>
      </c>
      <c r="S6" t="s">
        <v>19</v>
      </c>
    </row>
    <row r="7" spans="5:19" x14ac:dyDescent="0.25">
      <c r="F7" s="13">
        <v>1</v>
      </c>
      <c r="G7">
        <v>51865</v>
      </c>
      <c r="H7" s="1">
        <v>1977</v>
      </c>
      <c r="I7">
        <v>1</v>
      </c>
      <c r="J7">
        <v>6</v>
      </c>
      <c r="K7">
        <f>L7*60</f>
        <v>52.2</v>
      </c>
      <c r="L7">
        <v>0.87</v>
      </c>
      <c r="M7" s="4">
        <v>1.9770000000000001</v>
      </c>
    </row>
    <row r="8" spans="5:19" x14ac:dyDescent="0.25">
      <c r="F8" s="13">
        <v>2</v>
      </c>
      <c r="G8">
        <v>49500</v>
      </c>
      <c r="H8" s="1">
        <v>1943</v>
      </c>
      <c r="I8">
        <v>1</v>
      </c>
      <c r="J8">
        <v>6</v>
      </c>
      <c r="K8">
        <f t="shared" ref="K8:K34" si="0">L8*60</f>
        <v>104.4</v>
      </c>
      <c r="L8">
        <f>L7+0.87</f>
        <v>1.74</v>
      </c>
      <c r="M8" s="4">
        <v>1.9430000000000001</v>
      </c>
      <c r="O8" t="s">
        <v>18</v>
      </c>
      <c r="P8">
        <f>16/60</f>
        <v>0.26666666666666666</v>
      </c>
    </row>
    <row r="9" spans="5:19" x14ac:dyDescent="0.25">
      <c r="F9" s="13">
        <v>3</v>
      </c>
      <c r="G9">
        <v>52874</v>
      </c>
      <c r="H9" s="1">
        <v>2031</v>
      </c>
      <c r="I9">
        <v>1</v>
      </c>
      <c r="J9">
        <v>6</v>
      </c>
      <c r="K9">
        <f t="shared" si="0"/>
        <v>156.6</v>
      </c>
      <c r="L9">
        <f t="shared" ref="L9:L34" si="1">L8+0.87</f>
        <v>2.61</v>
      </c>
      <c r="M9" s="4">
        <v>2.0310000000000001</v>
      </c>
    </row>
    <row r="10" spans="5:19" x14ac:dyDescent="0.25">
      <c r="F10" s="13">
        <v>4</v>
      </c>
      <c r="G10">
        <v>48862</v>
      </c>
      <c r="H10" s="1">
        <v>1966</v>
      </c>
      <c r="I10">
        <v>1</v>
      </c>
      <c r="J10">
        <v>6</v>
      </c>
      <c r="K10">
        <f t="shared" si="0"/>
        <v>208.8</v>
      </c>
      <c r="L10">
        <f t="shared" si="1"/>
        <v>3.48</v>
      </c>
      <c r="M10" s="4">
        <v>1.966</v>
      </c>
    </row>
    <row r="11" spans="5:19" x14ac:dyDescent="0.25">
      <c r="F11" s="13">
        <v>5</v>
      </c>
      <c r="G11">
        <v>56820</v>
      </c>
      <c r="H11" s="1">
        <v>2031</v>
      </c>
      <c r="I11">
        <v>1</v>
      </c>
      <c r="J11">
        <v>6</v>
      </c>
      <c r="K11">
        <f t="shared" si="0"/>
        <v>261</v>
      </c>
      <c r="L11">
        <f t="shared" si="1"/>
        <v>4.3499999999999996</v>
      </c>
      <c r="M11" s="4">
        <v>2.0310000000000001</v>
      </c>
    </row>
    <row r="12" spans="5:19" x14ac:dyDescent="0.25">
      <c r="F12" s="13">
        <v>6</v>
      </c>
      <c r="G12">
        <v>56849</v>
      </c>
      <c r="H12" s="1">
        <v>2069</v>
      </c>
      <c r="I12">
        <v>1</v>
      </c>
      <c r="J12">
        <v>5</v>
      </c>
      <c r="K12">
        <f t="shared" si="0"/>
        <v>313.2</v>
      </c>
      <c r="L12">
        <f t="shared" si="1"/>
        <v>5.22</v>
      </c>
      <c r="M12" s="4">
        <v>2.069</v>
      </c>
    </row>
    <row r="13" spans="5:19" x14ac:dyDescent="0.25">
      <c r="F13" s="13">
        <v>7</v>
      </c>
      <c r="G13">
        <v>44120</v>
      </c>
      <c r="H13" s="1">
        <v>2048</v>
      </c>
      <c r="I13">
        <v>1</v>
      </c>
      <c r="J13">
        <v>6</v>
      </c>
      <c r="K13">
        <f t="shared" si="0"/>
        <v>365.4</v>
      </c>
      <c r="L13">
        <f t="shared" si="1"/>
        <v>6.09</v>
      </c>
      <c r="M13" s="4">
        <v>2.048</v>
      </c>
    </row>
    <row r="14" spans="5:19" x14ac:dyDescent="0.25">
      <c r="F14" s="13">
        <v>8</v>
      </c>
      <c r="G14">
        <v>54952</v>
      </c>
      <c r="H14" s="1">
        <v>3124</v>
      </c>
      <c r="I14">
        <v>1</v>
      </c>
      <c r="J14">
        <v>7</v>
      </c>
      <c r="K14">
        <f t="shared" si="0"/>
        <v>417.6</v>
      </c>
      <c r="L14">
        <f t="shared" si="1"/>
        <v>6.96</v>
      </c>
      <c r="M14" s="4">
        <v>3.1240000000000001</v>
      </c>
    </row>
    <row r="15" spans="5:19" x14ac:dyDescent="0.25">
      <c r="F15" s="13">
        <v>9</v>
      </c>
      <c r="G15">
        <v>57207</v>
      </c>
      <c r="H15" s="1">
        <v>2793</v>
      </c>
      <c r="I15">
        <v>2</v>
      </c>
      <c r="J15">
        <v>7</v>
      </c>
      <c r="K15" s="17">
        <f t="shared" si="0"/>
        <v>469.8</v>
      </c>
      <c r="L15" s="17">
        <f t="shared" si="1"/>
        <v>7.83</v>
      </c>
      <c r="M15" s="18">
        <v>2.7930000000000001</v>
      </c>
    </row>
    <row r="16" spans="5:19" x14ac:dyDescent="0.25">
      <c r="F16" s="13">
        <v>10</v>
      </c>
      <c r="G16">
        <v>46962</v>
      </c>
      <c r="H16" s="1">
        <v>4830</v>
      </c>
      <c r="I16">
        <v>3</v>
      </c>
      <c r="J16">
        <v>9</v>
      </c>
      <c r="K16">
        <f t="shared" si="0"/>
        <v>522</v>
      </c>
      <c r="L16">
        <f t="shared" si="1"/>
        <v>8.6999999999999993</v>
      </c>
      <c r="M16" s="4">
        <v>4.83</v>
      </c>
    </row>
    <row r="17" spans="6:13" x14ac:dyDescent="0.25">
      <c r="F17" s="13">
        <v>11</v>
      </c>
      <c r="G17">
        <v>237487</v>
      </c>
      <c r="H17" s="1">
        <v>7364</v>
      </c>
      <c r="I17">
        <v>4</v>
      </c>
      <c r="J17">
        <v>15</v>
      </c>
      <c r="K17">
        <f t="shared" si="0"/>
        <v>574.19999999999993</v>
      </c>
      <c r="L17">
        <f t="shared" si="1"/>
        <v>9.5699999999999985</v>
      </c>
      <c r="M17" s="4">
        <v>7.3639999999999999</v>
      </c>
    </row>
    <row r="18" spans="6:13" x14ac:dyDescent="0.25">
      <c r="F18" s="13">
        <v>12</v>
      </c>
      <c r="G18">
        <v>237044</v>
      </c>
      <c r="H18" s="1">
        <v>9115</v>
      </c>
      <c r="I18">
        <v>5</v>
      </c>
      <c r="J18">
        <v>49</v>
      </c>
      <c r="K18">
        <f t="shared" si="0"/>
        <v>626.39999999999986</v>
      </c>
      <c r="L18">
        <f t="shared" si="1"/>
        <v>10.439999999999998</v>
      </c>
      <c r="M18" s="4">
        <v>9.1150000000000002</v>
      </c>
    </row>
    <row r="19" spans="6:13" x14ac:dyDescent="0.25">
      <c r="F19" s="13">
        <v>13</v>
      </c>
      <c r="G19">
        <v>221356</v>
      </c>
      <c r="H19" s="1">
        <v>9227</v>
      </c>
      <c r="I19">
        <v>6</v>
      </c>
      <c r="J19">
        <v>52</v>
      </c>
      <c r="K19">
        <f t="shared" si="0"/>
        <v>678.5999999999998</v>
      </c>
      <c r="L19">
        <f t="shared" si="1"/>
        <v>11.309999999999997</v>
      </c>
      <c r="M19" s="4">
        <v>9.2270000000000003</v>
      </c>
    </row>
    <row r="20" spans="6:13" x14ac:dyDescent="0.25">
      <c r="F20" s="13">
        <v>14</v>
      </c>
      <c r="G20">
        <v>205076</v>
      </c>
      <c r="H20" s="1">
        <v>10805</v>
      </c>
      <c r="I20">
        <v>7</v>
      </c>
      <c r="J20">
        <v>55</v>
      </c>
      <c r="K20">
        <f t="shared" si="0"/>
        <v>730.79999999999973</v>
      </c>
      <c r="L20">
        <f t="shared" si="1"/>
        <v>12.179999999999996</v>
      </c>
      <c r="M20" s="4">
        <v>10.805</v>
      </c>
    </row>
    <row r="21" spans="6:13" x14ac:dyDescent="0.25">
      <c r="F21" s="13">
        <v>15</v>
      </c>
      <c r="G21">
        <v>214837</v>
      </c>
      <c r="H21" s="1">
        <v>12815</v>
      </c>
      <c r="I21">
        <v>7</v>
      </c>
      <c r="J21">
        <v>55</v>
      </c>
      <c r="K21">
        <f t="shared" si="0"/>
        <v>782.99999999999977</v>
      </c>
      <c r="L21">
        <f t="shared" si="1"/>
        <v>13.049999999999995</v>
      </c>
      <c r="M21" s="4">
        <v>12.815</v>
      </c>
    </row>
    <row r="22" spans="6:13" x14ac:dyDescent="0.25">
      <c r="F22" s="13">
        <v>16</v>
      </c>
      <c r="G22">
        <v>206210</v>
      </c>
      <c r="H22" s="1">
        <v>26784</v>
      </c>
      <c r="I22">
        <v>17</v>
      </c>
      <c r="J22">
        <v>74</v>
      </c>
      <c r="K22">
        <f t="shared" si="0"/>
        <v>835.1999999999997</v>
      </c>
      <c r="L22">
        <f t="shared" si="1"/>
        <v>13.919999999999995</v>
      </c>
      <c r="M22" s="4">
        <v>26.783999999999999</v>
      </c>
    </row>
    <row r="23" spans="6:13" x14ac:dyDescent="0.25">
      <c r="F23" s="13">
        <v>17</v>
      </c>
      <c r="G23">
        <v>191294</v>
      </c>
      <c r="H23" s="1">
        <v>26467</v>
      </c>
      <c r="I23">
        <v>20</v>
      </c>
      <c r="J23">
        <v>68</v>
      </c>
      <c r="K23">
        <f t="shared" si="0"/>
        <v>887.39999999999964</v>
      </c>
      <c r="L23">
        <f t="shared" si="1"/>
        <v>14.789999999999994</v>
      </c>
      <c r="M23" s="4">
        <v>26.466999999999999</v>
      </c>
    </row>
    <row r="24" spans="6:13" x14ac:dyDescent="0.25">
      <c r="F24" s="13">
        <v>18</v>
      </c>
      <c r="G24">
        <v>219708</v>
      </c>
      <c r="H24" s="1">
        <v>32976</v>
      </c>
      <c r="I24">
        <v>24</v>
      </c>
      <c r="J24">
        <v>68</v>
      </c>
      <c r="K24">
        <f t="shared" si="0"/>
        <v>939.59999999999957</v>
      </c>
      <c r="L24">
        <f t="shared" si="1"/>
        <v>15.659999999999993</v>
      </c>
      <c r="M24" s="4">
        <v>32.975999999999999</v>
      </c>
    </row>
    <row r="25" spans="6:13" x14ac:dyDescent="0.25">
      <c r="F25" s="13">
        <v>19</v>
      </c>
      <c r="G25">
        <v>209452</v>
      </c>
      <c r="H25" s="1">
        <v>35090</v>
      </c>
      <c r="I25">
        <v>24</v>
      </c>
      <c r="J25">
        <v>70</v>
      </c>
      <c r="K25">
        <f t="shared" si="0"/>
        <v>991.79999999999961</v>
      </c>
      <c r="L25">
        <f t="shared" si="1"/>
        <v>16.529999999999994</v>
      </c>
      <c r="M25" s="4">
        <v>35.090000000000003</v>
      </c>
    </row>
    <row r="26" spans="6:13" x14ac:dyDescent="0.25">
      <c r="F26" s="13">
        <v>20</v>
      </c>
      <c r="G26">
        <v>204688</v>
      </c>
      <c r="H26" s="1">
        <v>38179</v>
      </c>
      <c r="I26">
        <v>27</v>
      </c>
      <c r="J26">
        <v>85</v>
      </c>
      <c r="K26">
        <f>L26*60</f>
        <v>1043.9999999999998</v>
      </c>
      <c r="L26">
        <f t="shared" si="1"/>
        <v>17.399999999999995</v>
      </c>
      <c r="M26" s="4">
        <v>38.179000000000002</v>
      </c>
    </row>
    <row r="27" spans="6:13" x14ac:dyDescent="0.25">
      <c r="F27" s="13">
        <v>21</v>
      </c>
      <c r="G27">
        <v>198908</v>
      </c>
      <c r="H27" s="1">
        <v>41854</v>
      </c>
      <c r="I27">
        <v>30</v>
      </c>
      <c r="J27">
        <v>85</v>
      </c>
      <c r="K27">
        <f t="shared" si="0"/>
        <v>1096.1999999999998</v>
      </c>
      <c r="L27">
        <f t="shared" si="1"/>
        <v>18.269999999999996</v>
      </c>
      <c r="M27" s="4">
        <v>41.853999999999999</v>
      </c>
    </row>
    <row r="28" spans="6:13" x14ac:dyDescent="0.25">
      <c r="F28" s="13">
        <v>22</v>
      </c>
      <c r="G28">
        <v>209512</v>
      </c>
      <c r="H28" s="1">
        <v>47410</v>
      </c>
      <c r="I28">
        <v>35</v>
      </c>
      <c r="J28">
        <v>57</v>
      </c>
      <c r="K28">
        <f t="shared" si="0"/>
        <v>1148.3999999999999</v>
      </c>
      <c r="L28">
        <f t="shared" si="1"/>
        <v>19.139999999999997</v>
      </c>
      <c r="M28" s="4">
        <v>47.41</v>
      </c>
    </row>
    <row r="29" spans="6:13" x14ac:dyDescent="0.25">
      <c r="F29" s="13">
        <v>23</v>
      </c>
      <c r="G29">
        <v>205472</v>
      </c>
      <c r="H29" s="1">
        <v>50859</v>
      </c>
      <c r="I29">
        <v>37</v>
      </c>
      <c r="J29">
        <v>96</v>
      </c>
      <c r="K29">
        <f t="shared" si="0"/>
        <v>1200.5999999999999</v>
      </c>
      <c r="L29">
        <f t="shared" si="1"/>
        <v>20.009999999999998</v>
      </c>
      <c r="M29" s="4">
        <v>50.859000000000002</v>
      </c>
    </row>
    <row r="30" spans="6:13" x14ac:dyDescent="0.25">
      <c r="F30" s="13">
        <v>24</v>
      </c>
      <c r="G30">
        <v>201472</v>
      </c>
      <c r="H30" s="1">
        <v>54205</v>
      </c>
      <c r="I30">
        <v>41</v>
      </c>
      <c r="J30">
        <v>94</v>
      </c>
      <c r="K30">
        <f t="shared" si="0"/>
        <v>1252.8</v>
      </c>
      <c r="L30">
        <f t="shared" si="1"/>
        <v>20.88</v>
      </c>
      <c r="M30" s="4">
        <v>54.204999999999998</v>
      </c>
    </row>
    <row r="31" spans="6:13" x14ac:dyDescent="0.25">
      <c r="F31" s="13">
        <v>25</v>
      </c>
      <c r="G31">
        <v>214210</v>
      </c>
      <c r="H31" s="1">
        <v>50308</v>
      </c>
      <c r="I31">
        <v>31</v>
      </c>
      <c r="J31">
        <v>83</v>
      </c>
      <c r="K31">
        <f t="shared" si="0"/>
        <v>1305</v>
      </c>
      <c r="L31">
        <f t="shared" si="1"/>
        <v>21.75</v>
      </c>
      <c r="M31" s="4">
        <v>50.308</v>
      </c>
    </row>
    <row r="32" spans="6:13" x14ac:dyDescent="0.25">
      <c r="F32" s="13">
        <v>26</v>
      </c>
      <c r="G32">
        <v>195517</v>
      </c>
      <c r="H32" s="1">
        <v>53869</v>
      </c>
      <c r="I32">
        <v>34</v>
      </c>
      <c r="J32">
        <v>83</v>
      </c>
      <c r="K32">
        <f t="shared" si="0"/>
        <v>1357.2</v>
      </c>
      <c r="L32">
        <f t="shared" si="1"/>
        <v>22.62</v>
      </c>
      <c r="M32" s="4">
        <v>53.869</v>
      </c>
    </row>
    <row r="33" spans="5:13" x14ac:dyDescent="0.25">
      <c r="F33" s="13">
        <v>27</v>
      </c>
      <c r="G33">
        <v>211368</v>
      </c>
      <c r="H33" s="1">
        <v>60072</v>
      </c>
      <c r="I33">
        <v>37</v>
      </c>
      <c r="J33">
        <v>103</v>
      </c>
      <c r="K33">
        <f t="shared" si="0"/>
        <v>1409.4</v>
      </c>
      <c r="L33">
        <f t="shared" si="1"/>
        <v>23.490000000000002</v>
      </c>
      <c r="M33" s="4">
        <v>60.072000000000003</v>
      </c>
    </row>
    <row r="34" spans="5:13" x14ac:dyDescent="0.25">
      <c r="F34" s="13">
        <v>28</v>
      </c>
      <c r="G34">
        <v>205840</v>
      </c>
      <c r="H34" s="1">
        <v>61310</v>
      </c>
      <c r="I34">
        <v>37</v>
      </c>
      <c r="J34">
        <v>98</v>
      </c>
      <c r="K34" s="17">
        <f t="shared" si="0"/>
        <v>1461.6000000000001</v>
      </c>
      <c r="L34" s="17">
        <f t="shared" si="1"/>
        <v>24.360000000000003</v>
      </c>
      <c r="M34" s="18">
        <v>61.31</v>
      </c>
    </row>
    <row r="39" spans="5:13" ht="26.25" x14ac:dyDescent="0.4">
      <c r="E39" s="16" t="s">
        <v>14</v>
      </c>
    </row>
    <row r="40" spans="5:13" ht="18.75" x14ac:dyDescent="0.3">
      <c r="G40" s="15" t="s">
        <v>0</v>
      </c>
      <c r="H40" s="15" t="s">
        <v>1</v>
      </c>
      <c r="I40" s="15" t="s">
        <v>2</v>
      </c>
      <c r="J40" s="15" t="s">
        <v>3</v>
      </c>
      <c r="K40" s="15" t="s">
        <v>22</v>
      </c>
      <c r="L40" s="15" t="s">
        <v>20</v>
      </c>
      <c r="M40" s="15" t="s">
        <v>21</v>
      </c>
    </row>
    <row r="41" spans="5:13" x14ac:dyDescent="0.25">
      <c r="F41" s="13">
        <v>1</v>
      </c>
      <c r="G41">
        <v>37136</v>
      </c>
      <c r="H41" s="1">
        <v>2425</v>
      </c>
      <c r="I41">
        <v>2</v>
      </c>
      <c r="J41">
        <v>6</v>
      </c>
      <c r="K41">
        <f>L41*60</f>
        <v>52.2</v>
      </c>
      <c r="L41">
        <v>0.87</v>
      </c>
      <c r="M41" s="4">
        <v>2.4249999999999998</v>
      </c>
    </row>
    <row r="42" spans="5:13" x14ac:dyDescent="0.25">
      <c r="F42" s="13">
        <v>2</v>
      </c>
      <c r="G42">
        <v>30172</v>
      </c>
      <c r="H42" s="1">
        <v>2227</v>
      </c>
      <c r="I42">
        <v>1</v>
      </c>
      <c r="J42">
        <v>6</v>
      </c>
      <c r="K42">
        <f t="shared" ref="K42:K68" si="2">L42*60</f>
        <v>104.4</v>
      </c>
      <c r="L42">
        <v>1.74</v>
      </c>
      <c r="M42" s="4">
        <v>2.2269999999999999</v>
      </c>
    </row>
    <row r="43" spans="5:13" x14ac:dyDescent="0.25">
      <c r="F43" s="13">
        <v>3</v>
      </c>
      <c r="G43">
        <v>25741</v>
      </c>
      <c r="H43" s="1">
        <v>2182</v>
      </c>
      <c r="I43">
        <v>2</v>
      </c>
      <c r="J43">
        <v>6</v>
      </c>
      <c r="K43">
        <f t="shared" si="2"/>
        <v>156.6</v>
      </c>
      <c r="L43">
        <v>2.61</v>
      </c>
      <c r="M43" s="4">
        <v>2.1819999999999999</v>
      </c>
    </row>
    <row r="44" spans="5:13" x14ac:dyDescent="0.25">
      <c r="F44" s="13">
        <v>4</v>
      </c>
      <c r="G44">
        <v>28796</v>
      </c>
      <c r="H44" s="1">
        <v>2169</v>
      </c>
      <c r="I44">
        <v>2</v>
      </c>
      <c r="J44">
        <v>7</v>
      </c>
      <c r="K44">
        <f t="shared" si="2"/>
        <v>208.8</v>
      </c>
      <c r="L44">
        <v>3.48</v>
      </c>
      <c r="M44" s="4">
        <v>2.169</v>
      </c>
    </row>
    <row r="45" spans="5:13" x14ac:dyDescent="0.25">
      <c r="F45" s="13">
        <v>5</v>
      </c>
      <c r="G45">
        <v>33822</v>
      </c>
      <c r="H45" s="1">
        <v>2194</v>
      </c>
      <c r="I45">
        <v>2</v>
      </c>
      <c r="J45">
        <v>6</v>
      </c>
      <c r="K45">
        <f t="shared" si="2"/>
        <v>261</v>
      </c>
      <c r="L45">
        <v>4.3499999999999996</v>
      </c>
      <c r="M45" s="4">
        <v>2.194</v>
      </c>
    </row>
    <row r="46" spans="5:13" x14ac:dyDescent="0.25">
      <c r="F46" s="13">
        <v>6</v>
      </c>
      <c r="G46">
        <v>32985</v>
      </c>
      <c r="H46" s="1">
        <v>2125</v>
      </c>
      <c r="I46">
        <v>1</v>
      </c>
      <c r="J46">
        <v>6</v>
      </c>
      <c r="K46">
        <f t="shared" si="2"/>
        <v>313.2</v>
      </c>
      <c r="L46">
        <v>5.22</v>
      </c>
      <c r="M46" s="4">
        <v>2.125</v>
      </c>
    </row>
    <row r="47" spans="5:13" x14ac:dyDescent="0.25">
      <c r="F47" s="13">
        <v>7</v>
      </c>
      <c r="G47">
        <v>40278</v>
      </c>
      <c r="H47" s="1">
        <v>2179</v>
      </c>
      <c r="I47">
        <v>1</v>
      </c>
      <c r="J47">
        <v>6</v>
      </c>
      <c r="K47">
        <f t="shared" si="2"/>
        <v>365.4</v>
      </c>
      <c r="L47">
        <v>6.09</v>
      </c>
      <c r="M47" s="4">
        <v>2.1789999999999998</v>
      </c>
    </row>
    <row r="48" spans="5:13" x14ac:dyDescent="0.25">
      <c r="F48" s="13">
        <v>8</v>
      </c>
      <c r="G48">
        <v>30348</v>
      </c>
      <c r="H48" s="1">
        <v>2221</v>
      </c>
      <c r="I48">
        <v>1</v>
      </c>
      <c r="J48">
        <v>6</v>
      </c>
      <c r="K48">
        <f t="shared" si="2"/>
        <v>417.6</v>
      </c>
      <c r="L48">
        <v>6.96</v>
      </c>
      <c r="M48" s="4">
        <v>2.2210000000000001</v>
      </c>
    </row>
    <row r="49" spans="6:13" x14ac:dyDescent="0.25">
      <c r="F49" s="13">
        <v>9</v>
      </c>
      <c r="G49">
        <v>36814</v>
      </c>
      <c r="H49" s="1">
        <v>2571</v>
      </c>
      <c r="I49">
        <v>1</v>
      </c>
      <c r="J49">
        <v>7</v>
      </c>
      <c r="K49" s="17">
        <f t="shared" si="2"/>
        <v>469.8</v>
      </c>
      <c r="L49" s="17">
        <v>7.83</v>
      </c>
      <c r="M49" s="18">
        <v>2.5710000000000002</v>
      </c>
    </row>
    <row r="50" spans="6:13" x14ac:dyDescent="0.25">
      <c r="F50" s="13">
        <v>10</v>
      </c>
      <c r="G50">
        <v>171281</v>
      </c>
      <c r="H50" s="1">
        <v>5173</v>
      </c>
      <c r="I50">
        <v>2</v>
      </c>
      <c r="J50">
        <v>11</v>
      </c>
      <c r="K50">
        <f t="shared" si="2"/>
        <v>522</v>
      </c>
      <c r="L50">
        <v>8.6999999999999993</v>
      </c>
      <c r="M50" s="4">
        <v>5.173</v>
      </c>
    </row>
    <row r="51" spans="6:13" x14ac:dyDescent="0.25">
      <c r="F51" s="13">
        <v>11</v>
      </c>
      <c r="G51">
        <v>209108</v>
      </c>
      <c r="H51" s="1">
        <v>6977</v>
      </c>
      <c r="I51">
        <v>2</v>
      </c>
      <c r="J51">
        <v>16</v>
      </c>
      <c r="K51">
        <f t="shared" si="2"/>
        <v>574.19999999999993</v>
      </c>
      <c r="L51">
        <v>9.5699999999999985</v>
      </c>
      <c r="M51" s="4">
        <v>6.9770000000000003</v>
      </c>
    </row>
    <row r="52" spans="6:13" x14ac:dyDescent="0.25">
      <c r="F52" s="13">
        <v>12</v>
      </c>
      <c r="G52">
        <v>222304</v>
      </c>
      <c r="H52" s="1">
        <v>43093</v>
      </c>
      <c r="I52">
        <v>19</v>
      </c>
      <c r="J52">
        <v>75</v>
      </c>
      <c r="K52">
        <f t="shared" si="2"/>
        <v>626.39999999999986</v>
      </c>
      <c r="L52">
        <v>10.439999999999998</v>
      </c>
      <c r="M52" s="4">
        <v>43.093000000000004</v>
      </c>
    </row>
    <row r="53" spans="6:13" x14ac:dyDescent="0.25">
      <c r="F53" s="13">
        <v>13</v>
      </c>
      <c r="G53">
        <v>225236</v>
      </c>
      <c r="H53" s="1">
        <v>43206</v>
      </c>
      <c r="I53">
        <v>20</v>
      </c>
      <c r="J53">
        <v>83</v>
      </c>
      <c r="K53">
        <f t="shared" si="2"/>
        <v>678.5999999999998</v>
      </c>
      <c r="L53">
        <v>11.309999999999997</v>
      </c>
      <c r="M53" s="4">
        <v>43.206000000000003</v>
      </c>
    </row>
    <row r="54" spans="6:13" x14ac:dyDescent="0.25">
      <c r="F54" s="13">
        <v>14</v>
      </c>
      <c r="G54">
        <v>209514</v>
      </c>
      <c r="H54" s="1">
        <v>47762</v>
      </c>
      <c r="I54">
        <v>26</v>
      </c>
      <c r="J54">
        <v>85</v>
      </c>
      <c r="K54">
        <f t="shared" si="2"/>
        <v>730.79999999999973</v>
      </c>
      <c r="L54">
        <v>12.179999999999996</v>
      </c>
      <c r="M54" s="4">
        <v>47.762</v>
      </c>
    </row>
    <row r="55" spans="6:13" x14ac:dyDescent="0.25">
      <c r="F55" s="13">
        <v>15</v>
      </c>
      <c r="G55">
        <v>214398</v>
      </c>
      <c r="H55" s="1">
        <v>54660</v>
      </c>
      <c r="I55">
        <v>31</v>
      </c>
      <c r="J55">
        <v>72</v>
      </c>
      <c r="K55">
        <f t="shared" si="2"/>
        <v>782.99999999999977</v>
      </c>
      <c r="L55">
        <v>13.049999999999995</v>
      </c>
      <c r="M55" s="3">
        <v>54.66</v>
      </c>
    </row>
    <row r="56" spans="6:13" x14ac:dyDescent="0.25">
      <c r="F56" s="13">
        <v>16</v>
      </c>
      <c r="G56">
        <v>219332</v>
      </c>
      <c r="H56" s="1">
        <v>60161</v>
      </c>
      <c r="I56">
        <v>43</v>
      </c>
      <c r="J56">
        <v>82</v>
      </c>
      <c r="K56">
        <f t="shared" si="2"/>
        <v>835.1999999999997</v>
      </c>
      <c r="L56">
        <v>13.919999999999995</v>
      </c>
      <c r="M56" s="4">
        <v>60.161000000000001</v>
      </c>
    </row>
    <row r="57" spans="6:13" x14ac:dyDescent="0.25">
      <c r="F57" s="13">
        <v>17</v>
      </c>
      <c r="G57">
        <v>216092</v>
      </c>
      <c r="H57" s="1">
        <v>76261</v>
      </c>
      <c r="I57">
        <v>40</v>
      </c>
      <c r="J57">
        <v>103</v>
      </c>
      <c r="K57">
        <f t="shared" si="2"/>
        <v>887.39999999999964</v>
      </c>
      <c r="L57">
        <v>14.789999999999994</v>
      </c>
      <c r="M57" s="4">
        <v>76.260999999999996</v>
      </c>
    </row>
    <row r="58" spans="6:13" x14ac:dyDescent="0.25">
      <c r="F58" s="13">
        <v>18</v>
      </c>
      <c r="G58">
        <v>213616</v>
      </c>
      <c r="H58" s="1">
        <v>86618</v>
      </c>
      <c r="I58">
        <v>46</v>
      </c>
      <c r="J58">
        <v>103</v>
      </c>
      <c r="K58">
        <f t="shared" si="2"/>
        <v>939.59999999999957</v>
      </c>
      <c r="L58">
        <v>15.659999999999993</v>
      </c>
      <c r="M58" s="4">
        <v>86.617999999999995</v>
      </c>
    </row>
    <row r="59" spans="6:13" x14ac:dyDescent="0.25">
      <c r="F59" s="13">
        <v>19</v>
      </c>
      <c r="G59">
        <v>217280</v>
      </c>
      <c r="H59" s="1">
        <v>90937</v>
      </c>
      <c r="I59">
        <v>52</v>
      </c>
      <c r="J59">
        <v>103</v>
      </c>
      <c r="K59">
        <f t="shared" si="2"/>
        <v>991.79999999999961</v>
      </c>
      <c r="L59">
        <v>16.529999999999994</v>
      </c>
      <c r="M59" s="4">
        <v>90.936999999999998</v>
      </c>
    </row>
    <row r="60" spans="6:13" x14ac:dyDescent="0.25">
      <c r="F60" s="13">
        <v>20</v>
      </c>
      <c r="G60">
        <v>204092</v>
      </c>
      <c r="H60" s="1">
        <v>97170</v>
      </c>
      <c r="I60">
        <v>64</v>
      </c>
      <c r="J60">
        <v>103</v>
      </c>
      <c r="K60">
        <f t="shared" si="2"/>
        <v>1043.9999999999998</v>
      </c>
      <c r="L60">
        <v>17.399999999999995</v>
      </c>
      <c r="M60" s="3">
        <v>97.17</v>
      </c>
    </row>
    <row r="61" spans="6:13" x14ac:dyDescent="0.25">
      <c r="F61" s="13">
        <v>21</v>
      </c>
      <c r="G61">
        <v>138527</v>
      </c>
      <c r="H61" s="1">
        <v>102639</v>
      </c>
      <c r="I61">
        <v>87</v>
      </c>
      <c r="J61">
        <v>103</v>
      </c>
      <c r="K61">
        <f t="shared" si="2"/>
        <v>1096.1999999999998</v>
      </c>
      <c r="L61">
        <v>18.269999999999996</v>
      </c>
      <c r="M61" s="4">
        <v>102.639</v>
      </c>
    </row>
    <row r="62" spans="6:13" x14ac:dyDescent="0.25">
      <c r="F62" s="13">
        <v>22</v>
      </c>
      <c r="G62">
        <v>91548</v>
      </c>
      <c r="H62" s="1">
        <v>103000</v>
      </c>
      <c r="I62">
        <v>103</v>
      </c>
      <c r="J62">
        <v>103</v>
      </c>
      <c r="K62" s="17">
        <f t="shared" si="2"/>
        <v>1148.3999999999999</v>
      </c>
      <c r="L62" s="17">
        <v>19.139999999999997</v>
      </c>
      <c r="M62" s="19">
        <v>103</v>
      </c>
    </row>
    <row r="63" spans="6:13" x14ac:dyDescent="0.25">
      <c r="F63" s="13"/>
      <c r="H63" s="1"/>
      <c r="K63">
        <f t="shared" si="2"/>
        <v>1200.5999999999999</v>
      </c>
      <c r="L63">
        <v>20.009999999999998</v>
      </c>
      <c r="M63" s="1">
        <v>103</v>
      </c>
    </row>
    <row r="64" spans="6:13" x14ac:dyDescent="0.25">
      <c r="F64" s="13"/>
      <c r="H64" s="1"/>
      <c r="K64">
        <f t="shared" si="2"/>
        <v>1252.8</v>
      </c>
      <c r="L64">
        <v>20.88</v>
      </c>
      <c r="M64" s="1">
        <v>103</v>
      </c>
    </row>
    <row r="65" spans="5:13" x14ac:dyDescent="0.25">
      <c r="F65" s="13"/>
      <c r="H65" s="1"/>
      <c r="K65">
        <f t="shared" si="2"/>
        <v>1305</v>
      </c>
      <c r="L65">
        <v>21.75</v>
      </c>
      <c r="M65" s="1">
        <v>103</v>
      </c>
    </row>
    <row r="66" spans="5:13" x14ac:dyDescent="0.25">
      <c r="F66" s="13"/>
      <c r="H66" s="1"/>
      <c r="K66">
        <f t="shared" si="2"/>
        <v>1357.2</v>
      </c>
      <c r="L66">
        <v>22.62</v>
      </c>
      <c r="M66" s="1">
        <v>103</v>
      </c>
    </row>
    <row r="67" spans="5:13" x14ac:dyDescent="0.25">
      <c r="K67">
        <f t="shared" si="2"/>
        <v>1409.4</v>
      </c>
      <c r="L67">
        <v>23.490000000000002</v>
      </c>
      <c r="M67" s="1">
        <v>103</v>
      </c>
    </row>
    <row r="68" spans="5:13" x14ac:dyDescent="0.25">
      <c r="K68">
        <f t="shared" si="2"/>
        <v>1461.6000000000001</v>
      </c>
      <c r="L68">
        <v>24.360000000000003</v>
      </c>
      <c r="M68" s="1">
        <v>103</v>
      </c>
    </row>
    <row r="71" spans="5:13" ht="26.25" x14ac:dyDescent="0.4">
      <c r="E71" s="16" t="s">
        <v>15</v>
      </c>
    </row>
    <row r="72" spans="5:13" ht="18.75" x14ac:dyDescent="0.3">
      <c r="G72" s="15" t="s">
        <v>0</v>
      </c>
      <c r="H72" s="15" t="s">
        <v>1</v>
      </c>
      <c r="I72" s="15" t="s">
        <v>2</v>
      </c>
      <c r="J72" s="15" t="s">
        <v>3</v>
      </c>
      <c r="K72" s="15" t="s">
        <v>22</v>
      </c>
      <c r="L72" s="15" t="s">
        <v>20</v>
      </c>
      <c r="M72" s="15" t="s">
        <v>21</v>
      </c>
    </row>
    <row r="73" spans="5:13" x14ac:dyDescent="0.25">
      <c r="F73" s="13">
        <v>1</v>
      </c>
      <c r="G73">
        <v>52500</v>
      </c>
      <c r="H73" s="1">
        <v>2349</v>
      </c>
      <c r="I73">
        <v>1</v>
      </c>
      <c r="J73">
        <v>6</v>
      </c>
      <c r="K73">
        <v>52.2</v>
      </c>
      <c r="L73">
        <v>0.87</v>
      </c>
      <c r="M73">
        <v>2.3490000000000002</v>
      </c>
    </row>
    <row r="74" spans="5:13" x14ac:dyDescent="0.25">
      <c r="F74" s="13">
        <v>2</v>
      </c>
      <c r="G74">
        <v>66988</v>
      </c>
      <c r="H74" s="1">
        <v>2298</v>
      </c>
      <c r="I74">
        <v>1</v>
      </c>
      <c r="J74">
        <v>6</v>
      </c>
      <c r="K74">
        <v>104.4</v>
      </c>
      <c r="L74">
        <v>1.74</v>
      </c>
      <c r="M74">
        <v>2.298</v>
      </c>
    </row>
    <row r="75" spans="5:13" x14ac:dyDescent="0.25">
      <c r="F75" s="13">
        <v>3</v>
      </c>
      <c r="G75">
        <v>65592</v>
      </c>
      <c r="H75" s="1">
        <v>2333</v>
      </c>
      <c r="I75">
        <v>1</v>
      </c>
      <c r="J75">
        <v>7</v>
      </c>
      <c r="K75">
        <v>156.6</v>
      </c>
      <c r="L75">
        <v>2.61</v>
      </c>
      <c r="M75">
        <v>2.3330000000000002</v>
      </c>
    </row>
    <row r="76" spans="5:13" x14ac:dyDescent="0.25">
      <c r="F76" s="13">
        <v>4</v>
      </c>
      <c r="G76">
        <v>66964</v>
      </c>
      <c r="H76" s="1">
        <v>2357</v>
      </c>
      <c r="I76">
        <v>1</v>
      </c>
      <c r="J76">
        <v>7</v>
      </c>
      <c r="K76">
        <v>208.8</v>
      </c>
      <c r="L76">
        <v>3.48</v>
      </c>
      <c r="M76">
        <v>2.3570000000000002</v>
      </c>
    </row>
    <row r="77" spans="5:13" x14ac:dyDescent="0.25">
      <c r="F77" s="13">
        <v>5</v>
      </c>
      <c r="G77">
        <v>57042</v>
      </c>
      <c r="H77" s="1">
        <v>2186</v>
      </c>
      <c r="I77">
        <v>1</v>
      </c>
      <c r="J77">
        <v>6</v>
      </c>
      <c r="K77">
        <v>261</v>
      </c>
      <c r="L77">
        <v>4.3499999999999996</v>
      </c>
      <c r="M77">
        <v>2.1859999999999999</v>
      </c>
    </row>
    <row r="78" spans="5:13" x14ac:dyDescent="0.25">
      <c r="F78" s="13">
        <v>6</v>
      </c>
      <c r="G78">
        <v>53900</v>
      </c>
      <c r="H78" s="1">
        <v>2143</v>
      </c>
      <c r="I78">
        <v>1</v>
      </c>
      <c r="J78">
        <v>6</v>
      </c>
      <c r="K78">
        <v>313.2</v>
      </c>
      <c r="L78">
        <v>5.22</v>
      </c>
      <c r="M78">
        <v>2.1429999999999998</v>
      </c>
    </row>
    <row r="79" spans="5:13" x14ac:dyDescent="0.25">
      <c r="F79" s="13">
        <v>7</v>
      </c>
      <c r="G79">
        <v>53716</v>
      </c>
      <c r="H79" s="1">
        <v>2144</v>
      </c>
      <c r="I79">
        <v>1</v>
      </c>
      <c r="J79">
        <v>6</v>
      </c>
      <c r="K79">
        <v>365.4</v>
      </c>
      <c r="L79">
        <v>6.09</v>
      </c>
      <c r="M79">
        <v>2.1440000000000001</v>
      </c>
    </row>
    <row r="80" spans="5:13" x14ac:dyDescent="0.25">
      <c r="F80" s="13">
        <v>8</v>
      </c>
      <c r="G80">
        <v>72080</v>
      </c>
      <c r="H80" s="1">
        <v>2553</v>
      </c>
      <c r="I80">
        <v>2</v>
      </c>
      <c r="J80">
        <v>7</v>
      </c>
      <c r="K80" s="17">
        <v>417.6</v>
      </c>
      <c r="L80" s="17">
        <v>6.96</v>
      </c>
      <c r="M80" s="17">
        <v>2.5529999999999999</v>
      </c>
    </row>
    <row r="81" spans="6:13" x14ac:dyDescent="0.25">
      <c r="F81" s="13">
        <v>9</v>
      </c>
      <c r="G81">
        <v>74008</v>
      </c>
      <c r="H81" s="1">
        <v>3229</v>
      </c>
      <c r="I81">
        <v>2</v>
      </c>
      <c r="J81">
        <v>46</v>
      </c>
      <c r="K81">
        <v>469.8</v>
      </c>
      <c r="L81">
        <v>7.83</v>
      </c>
      <c r="M81">
        <v>3.2290000000000001</v>
      </c>
    </row>
    <row r="82" spans="6:13" x14ac:dyDescent="0.25">
      <c r="F82" s="13">
        <v>10</v>
      </c>
      <c r="G82">
        <v>73264</v>
      </c>
      <c r="H82" s="1">
        <v>4110</v>
      </c>
      <c r="I82">
        <v>2</v>
      </c>
      <c r="J82">
        <v>11</v>
      </c>
      <c r="K82">
        <v>522</v>
      </c>
      <c r="L82">
        <v>8.6999999999999993</v>
      </c>
      <c r="M82">
        <v>4.1100000000000003</v>
      </c>
    </row>
    <row r="83" spans="6:13" x14ac:dyDescent="0.25">
      <c r="F83" s="13">
        <v>11</v>
      </c>
      <c r="G83">
        <v>67210</v>
      </c>
      <c r="H83" s="1">
        <v>5970</v>
      </c>
      <c r="I83">
        <v>3</v>
      </c>
      <c r="J83">
        <v>10</v>
      </c>
      <c r="K83">
        <v>574.19999999999993</v>
      </c>
      <c r="L83">
        <v>9.5699999999999985</v>
      </c>
      <c r="M83">
        <v>5.97</v>
      </c>
    </row>
    <row r="84" spans="6:13" x14ac:dyDescent="0.25">
      <c r="F84" s="13">
        <v>12</v>
      </c>
      <c r="G84">
        <v>232411</v>
      </c>
      <c r="H84" s="1">
        <v>8954</v>
      </c>
      <c r="I84">
        <v>4</v>
      </c>
      <c r="J84">
        <v>25</v>
      </c>
      <c r="K84">
        <v>626.39999999999986</v>
      </c>
      <c r="L84">
        <v>10.439999999999998</v>
      </c>
      <c r="M84">
        <v>8.9540000000000006</v>
      </c>
    </row>
    <row r="85" spans="6:13" x14ac:dyDescent="0.25">
      <c r="F85" s="13">
        <v>13</v>
      </c>
      <c r="G85">
        <v>232014</v>
      </c>
      <c r="H85" s="1">
        <v>13225</v>
      </c>
      <c r="I85">
        <v>5</v>
      </c>
      <c r="J85">
        <v>63</v>
      </c>
      <c r="K85">
        <v>678.5999999999998</v>
      </c>
      <c r="L85">
        <v>11.309999999999997</v>
      </c>
      <c r="M85">
        <v>13.225</v>
      </c>
    </row>
    <row r="86" spans="6:13" x14ac:dyDescent="0.25">
      <c r="F86" s="13">
        <v>14</v>
      </c>
      <c r="G86">
        <v>236737</v>
      </c>
      <c r="H86" s="1">
        <v>18199</v>
      </c>
      <c r="I86">
        <v>7</v>
      </c>
      <c r="J86">
        <v>30</v>
      </c>
      <c r="K86">
        <v>730.79999999999973</v>
      </c>
      <c r="L86">
        <v>12.179999999999996</v>
      </c>
      <c r="M86">
        <v>18.199000000000002</v>
      </c>
    </row>
    <row r="87" spans="6:13" x14ac:dyDescent="0.25">
      <c r="F87" s="13">
        <v>15</v>
      </c>
      <c r="G87">
        <v>237575</v>
      </c>
      <c r="H87" s="1">
        <v>23695</v>
      </c>
      <c r="I87">
        <v>8</v>
      </c>
      <c r="J87">
        <v>39</v>
      </c>
      <c r="K87">
        <v>782.99999999999977</v>
      </c>
      <c r="L87">
        <v>13.049999999999995</v>
      </c>
      <c r="M87">
        <v>23.695</v>
      </c>
    </row>
    <row r="88" spans="6:13" x14ac:dyDescent="0.25">
      <c r="F88" s="13">
        <v>16</v>
      </c>
      <c r="G88">
        <v>231568</v>
      </c>
      <c r="H88" s="1">
        <v>32589</v>
      </c>
      <c r="I88">
        <v>15</v>
      </c>
      <c r="J88">
        <v>54</v>
      </c>
      <c r="K88">
        <v>835.1999999999997</v>
      </c>
      <c r="L88">
        <v>13.919999999999995</v>
      </c>
      <c r="M88">
        <v>32.588999999999999</v>
      </c>
    </row>
    <row r="89" spans="6:13" x14ac:dyDescent="0.25">
      <c r="F89" s="13">
        <v>17</v>
      </c>
      <c r="G89">
        <v>223964</v>
      </c>
      <c r="H89" s="1">
        <v>41786</v>
      </c>
      <c r="I89">
        <v>20</v>
      </c>
      <c r="J89">
        <v>70</v>
      </c>
      <c r="K89">
        <v>887.39999999999964</v>
      </c>
      <c r="L89">
        <v>14.789999999999994</v>
      </c>
      <c r="M89">
        <v>41.786000000000001</v>
      </c>
    </row>
    <row r="90" spans="6:13" x14ac:dyDescent="0.25">
      <c r="F90" s="13">
        <v>18</v>
      </c>
      <c r="G90">
        <v>231988</v>
      </c>
      <c r="H90" s="1">
        <v>47984</v>
      </c>
      <c r="I90">
        <v>24</v>
      </c>
      <c r="J90">
        <v>80</v>
      </c>
      <c r="K90">
        <v>939.59999999999957</v>
      </c>
      <c r="L90">
        <v>15.659999999999993</v>
      </c>
      <c r="M90">
        <v>47.984000000000002</v>
      </c>
    </row>
    <row r="91" spans="6:13" x14ac:dyDescent="0.25">
      <c r="F91" s="13">
        <v>19</v>
      </c>
      <c r="G91">
        <v>226900</v>
      </c>
      <c r="H91" s="1">
        <v>52349</v>
      </c>
      <c r="I91">
        <v>26</v>
      </c>
      <c r="J91">
        <v>86</v>
      </c>
      <c r="K91">
        <v>991.79999999999961</v>
      </c>
      <c r="L91">
        <v>16.529999999999994</v>
      </c>
      <c r="M91">
        <v>52.348999999999997</v>
      </c>
    </row>
    <row r="92" spans="6:13" x14ac:dyDescent="0.25">
      <c r="F92" s="13">
        <v>20</v>
      </c>
      <c r="G92">
        <v>237608</v>
      </c>
      <c r="H92" s="1">
        <v>56335</v>
      </c>
      <c r="I92">
        <v>29</v>
      </c>
      <c r="J92">
        <v>90</v>
      </c>
      <c r="K92">
        <v>1043.9999999999998</v>
      </c>
      <c r="L92">
        <v>17.399999999999995</v>
      </c>
      <c r="M92">
        <v>56.335000000000001</v>
      </c>
    </row>
    <row r="93" spans="6:13" x14ac:dyDescent="0.25">
      <c r="F93" s="13">
        <v>21</v>
      </c>
      <c r="G93">
        <v>224833</v>
      </c>
      <c r="H93" s="1">
        <v>61935</v>
      </c>
      <c r="I93">
        <v>33</v>
      </c>
      <c r="J93">
        <v>96</v>
      </c>
      <c r="K93">
        <v>1096.1999999999998</v>
      </c>
      <c r="L93">
        <v>18.269999999999996</v>
      </c>
      <c r="M93">
        <v>61.935000000000002</v>
      </c>
    </row>
    <row r="94" spans="6:13" x14ac:dyDescent="0.25">
      <c r="F94" s="13">
        <v>22</v>
      </c>
      <c r="G94">
        <v>225238</v>
      </c>
      <c r="H94" s="1">
        <v>68241</v>
      </c>
      <c r="I94">
        <v>37</v>
      </c>
      <c r="J94">
        <v>103</v>
      </c>
      <c r="K94">
        <v>1148.3999999999999</v>
      </c>
      <c r="L94">
        <v>19.139999999999997</v>
      </c>
      <c r="M94">
        <v>68.241</v>
      </c>
    </row>
    <row r="95" spans="6:13" x14ac:dyDescent="0.25">
      <c r="F95" s="13">
        <v>23</v>
      </c>
      <c r="G95">
        <v>228152</v>
      </c>
      <c r="H95" s="1">
        <v>70903</v>
      </c>
      <c r="I95">
        <v>39</v>
      </c>
      <c r="J95">
        <v>103</v>
      </c>
      <c r="K95">
        <v>1200.5999999999999</v>
      </c>
      <c r="L95">
        <v>20.009999999999998</v>
      </c>
      <c r="M95">
        <v>70.903000000000006</v>
      </c>
    </row>
    <row r="96" spans="6:13" x14ac:dyDescent="0.25">
      <c r="F96" s="13">
        <v>24</v>
      </c>
      <c r="G96">
        <v>227327</v>
      </c>
      <c r="H96" s="1">
        <v>75890</v>
      </c>
      <c r="I96">
        <v>43</v>
      </c>
      <c r="J96">
        <v>103</v>
      </c>
      <c r="K96">
        <v>1252.8</v>
      </c>
      <c r="L96">
        <v>20.88</v>
      </c>
      <c r="M96">
        <v>75.89</v>
      </c>
    </row>
    <row r="97" spans="6:13" x14ac:dyDescent="0.25">
      <c r="F97" s="13">
        <v>25</v>
      </c>
      <c r="G97">
        <v>235808</v>
      </c>
      <c r="H97" s="1">
        <v>75234</v>
      </c>
      <c r="I97">
        <v>42</v>
      </c>
      <c r="J97">
        <v>103</v>
      </c>
      <c r="K97">
        <v>1305</v>
      </c>
      <c r="L97">
        <v>21.75</v>
      </c>
      <c r="M97">
        <v>75.233999999999995</v>
      </c>
    </row>
    <row r="98" spans="6:13" x14ac:dyDescent="0.25">
      <c r="F98" s="13">
        <v>26</v>
      </c>
      <c r="G98">
        <v>233292</v>
      </c>
      <c r="H98" s="1">
        <v>78981</v>
      </c>
      <c r="I98">
        <v>45</v>
      </c>
      <c r="J98">
        <v>103</v>
      </c>
      <c r="K98">
        <v>1357.2</v>
      </c>
      <c r="L98">
        <v>22.62</v>
      </c>
      <c r="M98">
        <v>78.980999999999995</v>
      </c>
    </row>
    <row r="99" spans="6:13" x14ac:dyDescent="0.25">
      <c r="F99" s="13">
        <v>27</v>
      </c>
      <c r="G99">
        <v>229007</v>
      </c>
      <c r="H99" s="1">
        <v>80539</v>
      </c>
      <c r="I99">
        <v>46</v>
      </c>
      <c r="J99">
        <v>103</v>
      </c>
      <c r="K99">
        <v>1409.4</v>
      </c>
      <c r="L99">
        <v>23.490000000000002</v>
      </c>
      <c r="M99">
        <v>80.539000000000001</v>
      </c>
    </row>
    <row r="100" spans="6:13" x14ac:dyDescent="0.25">
      <c r="F100" s="13">
        <v>28</v>
      </c>
      <c r="G100">
        <v>227762</v>
      </c>
      <c r="H100" s="1">
        <v>83536</v>
      </c>
      <c r="I100">
        <v>50</v>
      </c>
      <c r="J100">
        <v>103</v>
      </c>
      <c r="K100" s="17">
        <v>1461.6000000000001</v>
      </c>
      <c r="L100" s="17">
        <v>24.360000000000003</v>
      </c>
      <c r="M100" s="17">
        <v>83.536000000000001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1D35E-37BB-4C0E-9750-E9B516B112E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blank</vt:lpstr>
      <vt:lpstr>DEV.ST</vt:lpstr>
      <vt:lpstr>cellsovermembrane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Marchi Martina</dc:creator>
  <cp:lastModifiedBy>De Marchi Martina</cp:lastModifiedBy>
  <dcterms:created xsi:type="dcterms:W3CDTF">2023-11-17T09:38:58Z</dcterms:created>
  <dcterms:modified xsi:type="dcterms:W3CDTF">2023-12-12T11:43:32Z</dcterms:modified>
</cp:coreProperties>
</file>